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4 - Reno Rent" sheetId="1" r:id="rId4"/>
    <sheet name="Sheet 4 - Table 1" sheetId="2" r:id="rId5"/>
    <sheet name="Sheet 4 - Drawings" sheetId="3" r:id="rId6"/>
    <sheet name="Calculator - Mortgage Details" sheetId="4" r:id="rId7"/>
    <sheet name="Calculator - Possible Payments" sheetId="5" r:id="rId8"/>
    <sheet name="Calculator - Drawings" sheetId="6" r:id="rId9"/>
  </sheets>
</workbook>
</file>

<file path=xl/comments1.xml><?xml version="1.0" encoding="utf-8"?>
<comments xmlns="http://schemas.openxmlformats.org/spreadsheetml/2006/main">
  <authors>
    <author>Daniel Hebert</author>
  </authors>
  <commentList>
    <comment ref="C2" authorId="0">
      <text>
        <r>
          <rPr>
            <sz val="11"/>
            <color indexed="8"/>
            <rFont val="Helvetica Neue"/>
          </rPr>
          <t>Daniel Hebert:
Price per Square foot</t>
        </r>
      </text>
    </comment>
    <comment ref="A14" authorId="0">
      <text>
        <r>
          <rPr>
            <sz val="11"/>
            <color indexed="8"/>
            <rFont val="Helvetica Neue"/>
          </rPr>
          <t>Daniel Hebert:
Total Purchase Price / Total Annual Rent (LOWER THE NUMBER THE BETTER)</t>
        </r>
      </text>
    </comment>
    <comment ref="A15" authorId="0">
      <text>
        <r>
          <rPr>
            <sz val="11"/>
            <color indexed="8"/>
            <rFont val="Helvetica Neue"/>
          </rPr>
          <t xml:space="preserve">Daniel Hebert:
Monthly Gross Rent &gt;= 1% Purchase Price
Usually good deal if rent is 1% of purchase price.
</t>
        </r>
      </text>
    </comment>
    <comment ref="A16" authorId="0">
      <text>
        <r>
          <rPr>
            <sz val="11"/>
            <color indexed="8"/>
            <rFont val="Helvetica Neue"/>
          </rPr>
          <t>Daniel Hebert:
NOI-Net Operating Income (annual) / Total purchase price</t>
        </r>
      </text>
    </comment>
    <comment ref="A17" authorId="0">
      <text>
        <r>
          <rPr>
            <sz val="11"/>
            <color indexed="8"/>
            <rFont val="Helvetica Neue"/>
          </rPr>
          <t xml:space="preserve">Daniel Hebert:
Operating Expenses - Finances (mortgage payment
</t>
        </r>
      </text>
    </comment>
    <comment ref="A18" authorId="0">
      <text>
        <r>
          <rPr>
            <sz val="11"/>
            <color indexed="8"/>
            <rFont val="Helvetica Neue"/>
          </rPr>
          <t>Daniel Hebert:
Net Operating Income (After Financing) = NOI - Financing Costs</t>
        </r>
      </text>
    </comment>
    <comment ref="A19" authorId="0">
      <text>
        <r>
          <rPr>
            <sz val="11"/>
            <color indexed="8"/>
            <rFont val="Helvetica Neue"/>
          </rPr>
          <t>Daniel Hebert:
COC Return = Net income (after financing) / Down Payment</t>
        </r>
      </text>
    </comment>
    <comment ref="A24" authorId="0">
      <text>
        <r>
          <rPr>
            <sz val="11"/>
            <color indexed="8"/>
            <rFont val="Helvetica Neue"/>
          </rPr>
          <t>Daniel Hebert:
Vacancy rate, Vacancy Rate, Income tax,
Insurance,
Repairs,
CAP expenses,
Mortgage,</t>
        </r>
      </text>
    </comment>
    <comment ref="A27" authorId="0">
      <text>
        <r>
          <rPr>
            <sz val="11"/>
            <color indexed="8"/>
            <rFont val="Helvetica Neue"/>
          </rPr>
          <t xml:space="preserve">Daniel Hebert:
What Is the Rule of 72?
The rule of 72 is a simple way to find out how long an investment will take to double in value given a fixed annual interest rate or rate of return. It is a helpful mathematical shortcut in investing as the full-length equation for compounding interest is very complicated and usually requires a calculator. Investors can, therefore, use the rule of 72 to get a quick and decent estimate of an investment’s doubling time without having to do any fancy or complex math. 
</t>
        </r>
      </text>
    </comment>
    <comment ref="B32" authorId="0">
      <text>
        <r>
          <rPr>
            <sz val="11"/>
            <color indexed="8"/>
            <rFont val="Helvetica Neue"/>
          </rPr>
          <t>Daniel Hebert:
Any residential rental property placed in service after 1986 is depreciated using the Modified Accelerated Cost Recovery System (MACRS), an accounting technique that spreads costs (and depreciation deductions) over 27.5 years. This is the amount of time the IRS considers to be the “useful life” of a rental property.</t>
        </r>
      </text>
    </comment>
  </commentList>
</comments>
</file>

<file path=xl/comments2.xml><?xml version="1.0" encoding="utf-8"?>
<comments xmlns="http://schemas.openxmlformats.org/spreadsheetml/2006/main">
  <authors>
    <author>Daniel Hebert</author>
  </authors>
  <commentList>
    <comment ref="A6" authorId="0">
      <text>
        <r>
          <rPr>
            <sz val="11"/>
            <color indexed="8"/>
            <rFont val="Helvetica Neue"/>
          </rPr>
          <t>Daniel Hebert:
The 70% Calculator is based on the "70% Rule of Thumb" which states that a rehabber should pay no more than 70% of the after repair value, less any repair costs or other profit needed. Use this calculator to determine an estimated purchase price and to avoid paying too much for a property.</t>
        </r>
      </text>
    </comment>
  </commentList>
</comments>
</file>

<file path=xl/sharedStrings.xml><?xml version="1.0" encoding="utf-8"?>
<sst xmlns="http://schemas.openxmlformats.org/spreadsheetml/2006/main" uniqueCount="84">
  <si>
    <t>Address</t>
  </si>
  <si>
    <t xml:space="preserve">SF </t>
  </si>
  <si>
    <t>123 Main Street</t>
  </si>
  <si>
    <t>PPSF</t>
  </si>
  <si>
    <t>Monthly Expenses</t>
  </si>
  <si>
    <t>Cost</t>
  </si>
  <si>
    <t>Offer Price</t>
  </si>
  <si>
    <t>Electricity</t>
  </si>
  <si>
    <t>% Down Payment</t>
  </si>
  <si>
    <t>Water</t>
  </si>
  <si>
    <t>Mortgage Length Years</t>
  </si>
  <si>
    <t xml:space="preserve">Garbage </t>
  </si>
  <si>
    <t>Monthly Rent Potential</t>
  </si>
  <si>
    <t>Gas</t>
  </si>
  <si>
    <t>Mortgage Intrest Rate</t>
  </si>
  <si>
    <t>HOA</t>
  </si>
  <si>
    <t>CC at Close</t>
  </si>
  <si>
    <t>Internet</t>
  </si>
  <si>
    <t>Repairs Needed to Rent</t>
  </si>
  <si>
    <t>lawncare</t>
  </si>
  <si>
    <t>Yearly Home Owner Insurance</t>
  </si>
  <si>
    <t>Property mngnt</t>
  </si>
  <si>
    <t xml:space="preserve">Total Spend “All In” </t>
  </si>
  <si>
    <t>Vacancy Rate 5%</t>
  </si>
  <si>
    <t>Est Cherokee .0082% Yrly Inc Tax</t>
  </si>
  <si>
    <t>CAP expenses 5%</t>
  </si>
  <si>
    <t>Income Tax</t>
  </si>
  <si>
    <t xml:space="preserve">GRM Gross Rent Multiplier </t>
  </si>
  <si>
    <t>Home Owners Insurance</t>
  </si>
  <si>
    <t>1% rule (Target 1 or more)</t>
  </si>
  <si>
    <t>Repairs</t>
  </si>
  <si>
    <t>Cap Rate (Target 4-10)</t>
  </si>
  <si>
    <t>Mortgage Payment</t>
  </si>
  <si>
    <t>50% Rule (MO Op Ex - FIN)</t>
  </si>
  <si>
    <t>Yearly NOI (After Finance)</t>
  </si>
  <si>
    <t>Projected Repair Cost</t>
  </si>
  <si>
    <t>Cash on Cash ROI</t>
  </si>
  <si>
    <t>Misc</t>
  </si>
  <si>
    <t>Total Monthly Expense</t>
  </si>
  <si>
    <t>Roof</t>
  </si>
  <si>
    <t>Monthly Cash Flow</t>
  </si>
  <si>
    <t>HVAC</t>
  </si>
  <si>
    <t>Mo Cash Flow Potential  (NO Savings)</t>
  </si>
  <si>
    <t>Counters</t>
  </si>
  <si>
    <t>Total CASH Need at Close</t>
  </si>
  <si>
    <t>Yard Work</t>
  </si>
  <si>
    <t>Monthy Expense</t>
  </si>
  <si>
    <t>Landscape</t>
  </si>
  <si>
    <t>Yearly Expense</t>
  </si>
  <si>
    <t>Water Heater</t>
  </si>
  <si>
    <t>Down Payment</t>
  </si>
  <si>
    <t>Flooring</t>
  </si>
  <si>
    <t>Rule of 72 (Yrs to Double Value)</t>
  </si>
  <si>
    <t xml:space="preserve">Doors </t>
  </si>
  <si>
    <t>Yearly Rent Income</t>
  </si>
  <si>
    <t>Windows</t>
  </si>
  <si>
    <t xml:space="preserve">Monthly Financing (Mortgage) </t>
  </si>
  <si>
    <t>Appliances</t>
  </si>
  <si>
    <t>Yearly CAPEX/VAC/Repairs Save</t>
  </si>
  <si>
    <t>Bathrooms</t>
  </si>
  <si>
    <t>Yearly Net Operating Expense</t>
  </si>
  <si>
    <t>Deck work</t>
  </si>
  <si>
    <t>Tax Write Off Yearly</t>
  </si>
  <si>
    <t>Paint Interior</t>
  </si>
  <si>
    <t>Paint Exterior</t>
  </si>
  <si>
    <t>Siding</t>
  </si>
  <si>
    <t xml:space="preserve">Plumbing </t>
  </si>
  <si>
    <t>Total</t>
  </si>
  <si>
    <t>Flip Potential</t>
  </si>
  <si>
    <t>AVR Potential Sell</t>
  </si>
  <si>
    <t>SF Comps</t>
  </si>
  <si>
    <t>Closing Costs Sell</t>
  </si>
  <si>
    <t>Net Profit</t>
  </si>
  <si>
    <t>70% Rule Offer Price</t>
  </si>
  <si>
    <t>Mortgage Details</t>
  </si>
  <si>
    <t>Purchase price</t>
  </si>
  <si>
    <t>% down payment</t>
  </si>
  <si>
    <t>Interest rate</t>
  </si>
  <si>
    <t>Mortgage length (years)</t>
  </si>
  <si>
    <t>Down payment</t>
  </si>
  <si>
    <t>Loan amount</t>
  </si>
  <si>
    <t>Payment with principal</t>
  </si>
  <si>
    <t>Possible Payments</t>
  </si>
  <si>
    <t>Interest rate / Loan amount</t>
  </si>
</sst>
</file>

<file path=xl/styles.xml><?xml version="1.0" encoding="utf-8"?>
<styleSheet xmlns="http://schemas.openxmlformats.org/spreadsheetml/2006/main">
  <numFmts count="8">
    <numFmt numFmtId="0" formatCode="General"/>
    <numFmt numFmtId="59" formatCode="&quot;$&quot;#,##0"/>
    <numFmt numFmtId="60" formatCode="0%;[Red]0%"/>
    <numFmt numFmtId="61" formatCode="#,##0.000%"/>
    <numFmt numFmtId="62" formatCode="0.00%_);\(0.00%\)"/>
    <numFmt numFmtId="63" formatCode="#,##0.00%_);\(#,##0.00%\)"/>
    <numFmt numFmtId="64" formatCode="#,##0.00%"/>
    <numFmt numFmtId="65" formatCode="#,##0%"/>
  </numFmts>
  <fonts count="18">
    <font>
      <sz val="10"/>
      <color indexed="8"/>
      <name val="Helvetica Neue"/>
    </font>
    <font>
      <sz val="12"/>
      <color indexed="8"/>
      <name val="Helvetica Neue"/>
    </font>
    <font>
      <b val="1"/>
      <sz val="10"/>
      <color indexed="8"/>
      <name val="Helvetica"/>
    </font>
    <font>
      <b val="1"/>
      <u val="single"/>
      <sz val="12"/>
      <color indexed="10"/>
      <name val="Verdana"/>
    </font>
    <font>
      <sz val="10"/>
      <color indexed="8"/>
      <name val="Helvetica"/>
    </font>
    <font>
      <b val="1"/>
      <sz val="10"/>
      <color indexed="8"/>
      <name val="Helvetica Neue"/>
    </font>
    <font>
      <sz val="11"/>
      <color indexed="8"/>
      <name val="Helvetica Neue"/>
    </font>
    <font>
      <sz val="9"/>
      <color indexed="8"/>
      <name val="Helvetica"/>
    </font>
    <font>
      <sz val="9"/>
      <color indexed="8"/>
      <name val="Helvetica Neue"/>
    </font>
    <font>
      <sz val="9"/>
      <color indexed="8"/>
      <name val="Arial"/>
    </font>
    <font>
      <sz val="12"/>
      <color indexed="9"/>
      <name val="Helvetica Neue Medium"/>
    </font>
    <font>
      <sz val="12"/>
      <color indexed="8"/>
      <name val="Avenir Next Regular"/>
    </font>
    <font>
      <sz val="10"/>
      <color indexed="8"/>
      <name val="Avenir Next Regular"/>
    </font>
    <font>
      <sz val="10"/>
      <color indexed="8"/>
      <name val="Avenir Next Demi Bold"/>
    </font>
    <font>
      <sz val="10"/>
      <color indexed="9"/>
      <name val="Avenir Next Demi Bold"/>
    </font>
    <font>
      <b val="1"/>
      <sz val="32"/>
      <color indexed="30"/>
      <name val="Publico Headline Roman"/>
    </font>
    <font>
      <sz val="12"/>
      <color indexed="9"/>
      <name val="Avenir Next Regular"/>
    </font>
    <font>
      <sz val="11"/>
      <color indexed="8"/>
      <name val="Avenir Next Regular"/>
    </font>
  </fonts>
  <fills count="18">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s>
  <borders count="33">
    <border>
      <left/>
      <right/>
      <top/>
      <bottom/>
      <diagonal/>
    </border>
    <border>
      <left>
        <color indexed="8"/>
      </left>
      <right>
        <color indexed="8"/>
      </right>
      <top>
        <color indexed="8"/>
      </top>
      <bottom>
        <color indexed="8"/>
      </bottom>
      <diagonal/>
    </border>
    <border>
      <left>
        <color indexed="8"/>
      </left>
      <right>
        <color indexed="8"/>
      </right>
      <top>
        <color indexed="8"/>
      </top>
      <bottom style="hair">
        <color indexed="8"/>
      </bottom>
      <diagonal/>
    </border>
    <border>
      <left style="thin">
        <color indexed="11"/>
      </left>
      <right style="hair">
        <color indexed="8"/>
      </right>
      <top>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color indexed="8"/>
      </right>
      <top>
        <color indexed="8"/>
      </top>
      <bottom>
        <color indexed="8"/>
      </bottom>
      <diagonal/>
    </border>
    <border>
      <left style="hair">
        <color indexed="8"/>
      </left>
      <right style="hair">
        <color indexed="8"/>
      </right>
      <top>
        <color indexed="8"/>
      </top>
      <bottom>
        <color indexed="8"/>
      </bottom>
      <diagonal/>
    </border>
    <border>
      <left style="hair">
        <color indexed="8"/>
      </left>
      <right>
        <color indexed="8"/>
      </right>
      <top style="hair">
        <color indexed="8"/>
      </top>
      <bottom>
        <color indexed="8"/>
      </bottom>
      <diagonal/>
    </border>
    <border>
      <left>
        <color indexed="8"/>
      </left>
      <right style="hair">
        <color indexed="8"/>
      </right>
      <top>
        <color indexed="8"/>
      </top>
      <bottom>
        <color indexed="8"/>
      </bottom>
      <diagonal/>
    </border>
    <border>
      <left style="hair">
        <color indexed="8"/>
      </left>
      <right>
        <color indexed="8"/>
      </right>
      <top>
        <color indexed="8"/>
      </top>
      <bottom style="hair">
        <color indexed="8"/>
      </bottom>
      <diagonal/>
    </border>
    <border>
      <left>
        <color indexed="8"/>
      </left>
      <right>
        <color indexed="8"/>
      </right>
      <top style="hair">
        <color indexed="8"/>
      </top>
      <bottom style="hair">
        <color indexed="8"/>
      </bottom>
      <diagonal/>
    </border>
    <border>
      <left>
        <color indexed="8"/>
      </left>
      <right>
        <color indexed="8"/>
      </right>
      <top style="hair">
        <color indexed="8"/>
      </top>
      <bottom>
        <color indexed="8"/>
      </bottom>
      <diagonal/>
    </border>
    <border>
      <left style="hair">
        <color indexed="8"/>
      </left>
      <right style="hair">
        <color indexed="8"/>
      </right>
      <top style="hair">
        <color indexed="8"/>
      </top>
      <bottom style="thick">
        <color indexed="16"/>
      </bottom>
      <diagonal/>
    </border>
    <border>
      <left style="thick">
        <color indexed="16"/>
      </left>
      <right style="hair">
        <color indexed="8"/>
      </right>
      <top style="thick">
        <color indexed="16"/>
      </top>
      <bottom style="hair">
        <color indexed="8"/>
      </bottom>
      <diagonal/>
    </border>
    <border>
      <left style="hair">
        <color indexed="8"/>
      </left>
      <right style="thick">
        <color indexed="16"/>
      </right>
      <top style="thick">
        <color indexed="16"/>
      </top>
      <bottom style="hair">
        <color indexed="8"/>
      </bottom>
      <diagonal/>
    </border>
    <border>
      <left style="thick">
        <color indexed="16"/>
      </left>
      <right>
        <color indexed="8"/>
      </right>
      <top>
        <color indexed="8"/>
      </top>
      <bottom>
        <color indexed="8"/>
      </bottom>
      <diagonal/>
    </border>
    <border>
      <left style="thick">
        <color indexed="16"/>
      </left>
      <right style="hair">
        <color indexed="8"/>
      </right>
      <top style="hair">
        <color indexed="8"/>
      </top>
      <bottom style="hair">
        <color indexed="8"/>
      </bottom>
      <diagonal/>
    </border>
    <border>
      <left style="hair">
        <color indexed="8"/>
      </left>
      <right style="thick">
        <color indexed="16"/>
      </right>
      <top style="hair">
        <color indexed="8"/>
      </top>
      <bottom style="hair">
        <color indexed="8"/>
      </bottom>
      <diagonal/>
    </border>
    <border>
      <left style="thick">
        <color indexed="16"/>
      </left>
      <right style="hair">
        <color indexed="8"/>
      </right>
      <top style="hair">
        <color indexed="8"/>
      </top>
      <bottom style="thick">
        <color indexed="16"/>
      </bottom>
      <diagonal/>
    </border>
    <border>
      <left style="hair">
        <color indexed="8"/>
      </left>
      <right style="thick">
        <color indexed="16"/>
      </right>
      <top style="hair">
        <color indexed="8"/>
      </top>
      <bottom style="thick">
        <color indexed="16"/>
      </bottom>
      <diagonal/>
    </border>
    <border>
      <left style="hair">
        <color indexed="8"/>
      </left>
      <right style="hair">
        <color indexed="8"/>
      </right>
      <top style="thick">
        <color indexed="16"/>
      </top>
      <bottom style="hair">
        <color indexed="8"/>
      </bottom>
      <diagonal/>
    </border>
    <border>
      <left style="hair">
        <color indexed="8"/>
      </left>
      <right style="hair">
        <color indexed="8"/>
      </right>
      <top>
        <color indexed="8"/>
      </top>
      <bottom style="hair">
        <color indexed="8"/>
      </bottom>
      <diagonal/>
    </border>
    <border>
      <left style="thin">
        <color indexed="25"/>
      </left>
      <right style="thin">
        <color indexed="26"/>
      </right>
      <top style="thin">
        <color indexed="25"/>
      </top>
      <bottom style="thin">
        <color indexed="26"/>
      </bottom>
      <diagonal/>
    </border>
    <border>
      <left style="thin">
        <color indexed="26"/>
      </left>
      <right style="thin">
        <color indexed="25"/>
      </right>
      <top style="thin">
        <color indexed="25"/>
      </top>
      <bottom style="thin">
        <color indexed="26"/>
      </bottom>
      <diagonal/>
    </border>
    <border>
      <left style="thin">
        <color indexed="25"/>
      </left>
      <right style="thin">
        <color indexed="26"/>
      </right>
      <top style="thin">
        <color indexed="26"/>
      </top>
      <bottom style="thin">
        <color indexed="26"/>
      </bottom>
      <diagonal/>
    </border>
    <border>
      <left style="thin">
        <color indexed="26"/>
      </left>
      <right style="thin">
        <color indexed="25"/>
      </right>
      <top style="thin">
        <color indexed="26"/>
      </top>
      <bottom style="thin">
        <color indexed="26"/>
      </bottom>
      <diagonal/>
    </border>
    <border>
      <left style="thin">
        <color indexed="25"/>
      </left>
      <right style="thin">
        <color indexed="26"/>
      </right>
      <top style="thin">
        <color indexed="26"/>
      </top>
      <bottom style="thin">
        <color indexed="25"/>
      </bottom>
      <diagonal/>
    </border>
    <border>
      <left style="thin">
        <color indexed="26"/>
      </left>
      <right style="thin">
        <color indexed="25"/>
      </right>
      <top style="thin">
        <color indexed="26"/>
      </top>
      <bottom style="thin">
        <color indexed="25"/>
      </bottom>
      <diagonal/>
    </border>
    <border>
      <left style="thin">
        <color indexed="25"/>
      </left>
      <right/>
      <top style="thin">
        <color indexed="25"/>
      </top>
      <bottom style="thin">
        <color indexed="26"/>
      </bottom>
      <diagonal/>
    </border>
    <border>
      <left/>
      <right/>
      <top style="thin">
        <color indexed="25"/>
      </top>
      <bottom style="thin">
        <color indexed="26"/>
      </bottom>
      <diagonal/>
    </border>
    <border>
      <left/>
      <right style="thin">
        <color indexed="25"/>
      </right>
      <top style="thin">
        <color indexed="25"/>
      </top>
      <bottom style="thin">
        <color indexed="26"/>
      </bottom>
      <diagonal/>
    </border>
    <border>
      <left style="thin">
        <color indexed="26"/>
      </left>
      <right style="thin">
        <color indexed="26"/>
      </right>
      <top style="thin">
        <color indexed="26"/>
      </top>
      <bottom style="thin">
        <color indexed="26"/>
      </bottom>
      <diagonal/>
    </border>
    <border>
      <left style="thin">
        <color indexed="26"/>
      </left>
      <right style="thin">
        <color indexed="26"/>
      </right>
      <top style="thin">
        <color indexed="26"/>
      </top>
      <bottom style="thin">
        <color indexed="25"/>
      </bottom>
      <diagonal/>
    </border>
  </borders>
  <cellStyleXfs count="1">
    <xf numFmtId="0" fontId="0" applyNumberFormat="0" applyFont="1" applyFill="0" applyBorder="0" applyAlignment="1" applyProtection="0">
      <alignment vertical="top" wrapText="1"/>
    </xf>
  </cellStyleXfs>
  <cellXfs count="111">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2" fillId="2" borderId="1" applyNumberFormat="1" applyFont="1" applyFill="1" applyBorder="1" applyAlignment="1" applyProtection="0">
      <alignment vertical="top" wrapText="1"/>
    </xf>
    <xf numFmtId="49" fontId="2" fillId="2" borderId="2" applyNumberFormat="1" applyFont="1" applyFill="1" applyBorder="1" applyAlignment="1" applyProtection="0">
      <alignment horizontal="right" vertical="top" wrapText="1"/>
    </xf>
    <xf numFmtId="0" fontId="0" borderId="2" applyNumberFormat="0" applyFont="1" applyFill="0" applyBorder="1" applyAlignment="1" applyProtection="0">
      <alignment vertical="top" wrapText="1"/>
    </xf>
    <xf numFmtId="0" fontId="0" fillId="2" borderId="1" applyNumberFormat="0" applyFont="1" applyFill="1" applyBorder="1" applyAlignment="1" applyProtection="0">
      <alignment vertical="top" wrapText="1"/>
    </xf>
    <xf numFmtId="0" fontId="0" borderId="1" applyNumberFormat="0" applyFont="1" applyFill="0" applyBorder="1" applyAlignment="1" applyProtection="0">
      <alignment vertical="top" wrapText="1"/>
    </xf>
    <xf numFmtId="49" fontId="3" borderId="3" applyNumberFormat="1" applyFont="1" applyFill="0" applyBorder="1" applyAlignment="1" applyProtection="0">
      <alignment vertical="center" wrapText="1" readingOrder="1"/>
    </xf>
    <xf numFmtId="3" fontId="4" borderId="4" applyNumberFormat="1" applyFont="1" applyFill="0" applyBorder="1" applyAlignment="1" applyProtection="0">
      <alignment horizontal="center" vertical="top" wrapText="1"/>
    </xf>
    <xf numFmtId="49" fontId="5" fillId="2" borderId="4" applyNumberFormat="1" applyFont="1" applyFill="1" applyBorder="1" applyAlignment="1" applyProtection="0">
      <alignment horizontal="center" vertical="top" wrapText="1"/>
    </xf>
    <xf numFmtId="0" fontId="0" fillId="2" borderId="5" applyNumberFormat="0" applyFont="1" applyFill="1" applyBorder="1" applyAlignment="1" applyProtection="0">
      <alignment vertical="top" wrapText="1"/>
    </xf>
    <xf numFmtId="49" fontId="2" fillId="2" borderId="2" applyNumberFormat="1" applyFont="1" applyFill="1" applyBorder="1" applyAlignment="1" applyProtection="0">
      <alignment vertical="top" wrapText="1"/>
    </xf>
    <xf numFmtId="49" fontId="7" fillId="3" borderId="4" applyNumberFormat="1" applyFont="1" applyFill="1" applyBorder="1" applyAlignment="1" applyProtection="0">
      <alignment vertical="center" wrapText="1"/>
    </xf>
    <xf numFmtId="5" fontId="7" fillId="3" borderId="4" applyNumberFormat="1" applyFont="1" applyFill="1" applyBorder="1" applyAlignment="1" applyProtection="0">
      <alignment horizontal="center" vertical="center" wrapText="1"/>
    </xf>
    <xf numFmtId="59" fontId="7" fillId="3" borderId="4" applyNumberFormat="1" applyFont="1" applyFill="1" applyBorder="1" applyAlignment="1" applyProtection="0">
      <alignment vertical="center" wrapText="1"/>
    </xf>
    <xf numFmtId="0" fontId="4" fillId="2" borderId="6" applyNumberFormat="0" applyFont="1" applyFill="1" applyBorder="1" applyAlignment="1" applyProtection="0">
      <alignment vertical="center" wrapText="1"/>
    </xf>
    <xf numFmtId="49" fontId="4" fillId="3" borderId="4" applyNumberFormat="1" applyFont="1" applyFill="1" applyBorder="1" applyAlignment="1" applyProtection="0">
      <alignment vertical="top" wrapText="1"/>
    </xf>
    <xf numFmtId="59" fontId="2" borderId="4" applyNumberFormat="1" applyFont="1" applyFill="0" applyBorder="1" applyAlignment="1" applyProtection="0">
      <alignment horizontal="right" vertical="top" wrapText="1"/>
    </xf>
    <xf numFmtId="0" fontId="0" borderId="5" applyNumberFormat="0" applyFont="1" applyFill="0" applyBorder="1" applyAlignment="1" applyProtection="0">
      <alignment vertical="center" wrapText="1"/>
    </xf>
    <xf numFmtId="60" fontId="7" borderId="4" applyNumberFormat="1" applyFont="1" applyFill="0" applyBorder="1" applyAlignment="1" applyProtection="0">
      <alignment horizontal="center" vertical="center" wrapText="1"/>
    </xf>
    <xf numFmtId="0" fontId="7" borderId="7" applyNumberFormat="0" applyFont="1" applyFill="0" applyBorder="1" applyAlignment="1" applyProtection="0">
      <alignment vertical="center" wrapText="1"/>
    </xf>
    <xf numFmtId="0" fontId="4" fillId="2" borderId="8" applyNumberFormat="0" applyFont="1" applyFill="1" applyBorder="1" applyAlignment="1" applyProtection="0">
      <alignment vertical="center" wrapText="1"/>
    </xf>
    <xf numFmtId="49" fontId="4" fillId="3" borderId="4" applyNumberFormat="1" applyFont="1" applyFill="1" applyBorder="1" applyAlignment="1" applyProtection="0">
      <alignment vertical="center" wrapText="1"/>
    </xf>
    <xf numFmtId="59" fontId="4" borderId="4" applyNumberFormat="1" applyFont="1" applyFill="0" applyBorder="1" applyAlignment="1" applyProtection="0">
      <alignment vertical="center" wrapText="1"/>
    </xf>
    <xf numFmtId="3" fontId="7" borderId="4" applyNumberFormat="1" applyFont="1" applyFill="0" applyBorder="1" applyAlignment="1" applyProtection="0">
      <alignment horizontal="center" vertical="center" wrapText="1"/>
    </xf>
    <xf numFmtId="0" fontId="7" borderId="5" applyNumberFormat="0" applyFont="1" applyFill="0" applyBorder="1" applyAlignment="1" applyProtection="0">
      <alignment vertical="center" wrapText="1"/>
    </xf>
    <xf numFmtId="59" fontId="7" borderId="4" applyNumberFormat="1" applyFont="1" applyFill="0" applyBorder="1" applyAlignment="1" applyProtection="0">
      <alignment horizontal="center" vertical="center" wrapText="1"/>
    </xf>
    <xf numFmtId="61" fontId="7" fillId="2" borderId="4" applyNumberFormat="1" applyFont="1" applyFill="1" applyBorder="1" applyAlignment="1" applyProtection="0">
      <alignment horizontal="center" vertical="center" wrapText="1"/>
    </xf>
    <xf numFmtId="4" fontId="7" fillId="3" borderId="4" applyNumberFormat="1" applyFont="1" applyFill="1" applyBorder="1" applyAlignment="1" applyProtection="0">
      <alignment horizontal="center" vertical="center" wrapText="1"/>
    </xf>
    <xf numFmtId="59" fontId="7" fillId="3" borderId="4" applyNumberFormat="1" applyFont="1" applyFill="1" applyBorder="1" applyAlignment="1" applyProtection="0">
      <alignment horizontal="center" vertical="center" wrapText="1"/>
    </xf>
    <xf numFmtId="0" fontId="7" borderId="9" applyNumberFormat="0" applyFont="1" applyFill="0" applyBorder="1" applyAlignment="1" applyProtection="0">
      <alignment vertical="center" wrapText="1"/>
    </xf>
    <xf numFmtId="59" fontId="8" fillId="3" borderId="4" applyNumberFormat="1" applyFont="1" applyFill="1" applyBorder="1" applyAlignment="1" applyProtection="0">
      <alignment horizontal="center" vertical="center" wrapText="1"/>
    </xf>
    <xf numFmtId="59" fontId="4" fillId="4" borderId="4" applyNumberFormat="1" applyFont="1" applyFill="1" applyBorder="1" applyAlignment="1" applyProtection="0">
      <alignment vertical="center" wrapText="1"/>
    </xf>
    <xf numFmtId="0" fontId="8" fillId="2" borderId="10" applyNumberFormat="0" applyFont="1" applyFill="1" applyBorder="1" applyAlignment="1" applyProtection="0">
      <alignment vertical="center" wrapText="1"/>
    </xf>
    <xf numFmtId="0" fontId="8" borderId="10" applyNumberFormat="0" applyFont="1" applyFill="0" applyBorder="1" applyAlignment="1" applyProtection="0">
      <alignment horizontal="center" vertical="center" wrapText="1"/>
    </xf>
    <xf numFmtId="0" fontId="7" borderId="1" applyNumberFormat="0" applyFont="1" applyFill="0" applyBorder="1" applyAlignment="1" applyProtection="0">
      <alignment vertical="center" wrapText="1"/>
    </xf>
    <xf numFmtId="49" fontId="8" fillId="3" borderId="4" applyNumberFormat="1" applyFont="1" applyFill="1" applyBorder="1" applyAlignment="1" applyProtection="0">
      <alignment vertical="center" wrapText="1"/>
    </xf>
    <xf numFmtId="2" fontId="9" fillId="5" borderId="4" applyNumberFormat="1" applyFont="1" applyFill="1" applyBorder="1" applyAlignment="1" applyProtection="0">
      <alignment horizontal="center" vertical="center" wrapText="1"/>
    </xf>
    <xf numFmtId="2" fontId="8" fillId="2" borderId="5" applyNumberFormat="1" applyFont="1" applyFill="1" applyBorder="1" applyAlignment="1" applyProtection="0">
      <alignment vertical="center" wrapText="1"/>
    </xf>
    <xf numFmtId="10" fontId="9" fillId="5" borderId="4" applyNumberFormat="1" applyFont="1" applyFill="1" applyBorder="1" applyAlignment="1" applyProtection="0">
      <alignment horizontal="center" vertical="center" wrapText="1"/>
    </xf>
    <xf numFmtId="10" fontId="8" fillId="2" borderId="5" applyNumberFormat="1" applyFont="1" applyFill="1" applyBorder="1" applyAlignment="1" applyProtection="0">
      <alignment vertical="center" wrapText="1"/>
    </xf>
    <xf numFmtId="62" fontId="9" fillId="5" borderId="4" applyNumberFormat="1" applyFont="1" applyFill="1" applyBorder="1" applyAlignment="1" applyProtection="0">
      <alignment horizontal="center" vertical="center" wrapText="1"/>
    </xf>
    <xf numFmtId="63" fontId="8" fillId="2" borderId="5" applyNumberFormat="1" applyFont="1" applyFill="1" applyBorder="1" applyAlignment="1" applyProtection="0">
      <alignment vertical="center" wrapText="1"/>
    </xf>
    <xf numFmtId="59" fontId="0" fillId="4" borderId="4" applyNumberFormat="1" applyFont="1" applyFill="1" applyBorder="1" applyAlignment="1" applyProtection="0">
      <alignment vertical="center" wrapText="1"/>
    </xf>
    <xf numFmtId="5" fontId="9" fillId="5" borderId="4" applyNumberFormat="1" applyFont="1" applyFill="1" applyBorder="1" applyAlignment="1" applyProtection="0">
      <alignment horizontal="center" vertical="center" wrapText="1"/>
    </xf>
    <xf numFmtId="59" fontId="8" fillId="2" borderId="5" applyNumberFormat="1" applyFont="1" applyFill="1" applyBorder="1" applyAlignment="1" applyProtection="0">
      <alignment vertical="center" wrapText="1"/>
    </xf>
    <xf numFmtId="0" fontId="4" fillId="2" borderId="1" applyNumberFormat="0" applyFont="1" applyFill="1" applyBorder="1" applyAlignment="1" applyProtection="0">
      <alignment vertical="center" wrapText="1"/>
    </xf>
    <xf numFmtId="0" fontId="0" borderId="11" applyNumberFormat="0" applyFont="1" applyFill="0" applyBorder="1" applyAlignment="1" applyProtection="0">
      <alignment vertical="center" wrapText="1"/>
    </xf>
    <xf numFmtId="59" fontId="9" fillId="6" borderId="4" applyNumberFormat="1" applyFont="1" applyFill="1" applyBorder="1" applyAlignment="1" applyProtection="0">
      <alignment horizontal="center" vertical="center" wrapText="1"/>
    </xf>
    <xf numFmtId="49" fontId="0" fillId="2" borderId="2" applyNumberFormat="1" applyFont="1" applyFill="1" applyBorder="1" applyAlignment="1" applyProtection="0">
      <alignment vertical="center" wrapText="1"/>
    </xf>
    <xf numFmtId="59" fontId="4" fillId="2" borderId="2" applyNumberFormat="1" applyFont="1" applyFill="1" applyBorder="1" applyAlignment="1" applyProtection="0">
      <alignment vertical="center" wrapText="1"/>
    </xf>
    <xf numFmtId="49" fontId="8" fillId="3" borderId="12" applyNumberFormat="1" applyFont="1" applyFill="1" applyBorder="1" applyAlignment="1" applyProtection="0">
      <alignment vertical="center" wrapText="1"/>
    </xf>
    <xf numFmtId="64" fontId="9" fillId="5" borderId="12" applyNumberFormat="1" applyFont="1" applyFill="1" applyBorder="1" applyAlignment="1" applyProtection="0">
      <alignment horizontal="center" vertical="center" wrapText="1"/>
    </xf>
    <xf numFmtId="64" fontId="8" fillId="2" borderId="5" applyNumberFormat="1" applyFont="1" applyFill="1" applyBorder="1" applyAlignment="1" applyProtection="0">
      <alignment vertical="center" wrapText="1"/>
    </xf>
    <xf numFmtId="49" fontId="0" fillId="3" borderId="4" applyNumberFormat="1" applyFont="1" applyFill="1" applyBorder="1" applyAlignment="1" applyProtection="0">
      <alignment vertical="center" wrapText="1"/>
    </xf>
    <xf numFmtId="3" fontId="0" fillId="2" borderId="4" applyNumberFormat="1" applyFont="1" applyFill="1" applyBorder="1" applyAlignment="1" applyProtection="0">
      <alignment vertical="center" wrapText="1"/>
    </xf>
    <xf numFmtId="49" fontId="7" fillId="7" borderId="13" applyNumberFormat="1" applyFont="1" applyFill="1" applyBorder="1" applyAlignment="1" applyProtection="0">
      <alignment vertical="center" wrapText="1"/>
    </xf>
    <xf numFmtId="6" fontId="9" fillId="7" borderId="14" applyNumberFormat="1" applyFont="1" applyFill="1" applyBorder="1" applyAlignment="1" applyProtection="0">
      <alignment horizontal="center" vertical="center" wrapText="1"/>
    </xf>
    <xf numFmtId="59" fontId="8" fillId="2" borderId="15" applyNumberFormat="1" applyFont="1" applyFill="1" applyBorder="1" applyAlignment="1" applyProtection="0">
      <alignment vertical="center" wrapText="1"/>
    </xf>
    <xf numFmtId="0" fontId="0" fillId="2" borderId="8" applyNumberFormat="0" applyFont="1" applyFill="1" applyBorder="1" applyAlignment="1" applyProtection="0">
      <alignment vertical="center" wrapText="1"/>
    </xf>
    <xf numFmtId="4" fontId="0" fillId="2" borderId="4" applyNumberFormat="1" applyFont="1" applyFill="1" applyBorder="1" applyAlignment="1" applyProtection="0">
      <alignment vertical="center" wrapText="1"/>
    </xf>
    <xf numFmtId="49" fontId="8" fillId="3" borderId="16" applyNumberFormat="1" applyFont="1" applyFill="1" applyBorder="1" applyAlignment="1" applyProtection="0">
      <alignment vertical="center" wrapText="1"/>
    </xf>
    <xf numFmtId="59" fontId="9" fillId="5" borderId="17" applyNumberFormat="1" applyFont="1" applyFill="1" applyBorder="1" applyAlignment="1" applyProtection="0">
      <alignment horizontal="center" vertical="center" wrapText="1"/>
    </xf>
    <xf numFmtId="0" fontId="7" borderId="15" applyNumberFormat="0" applyFont="1" applyFill="0" applyBorder="1" applyAlignment="1" applyProtection="0">
      <alignment vertical="center" wrapText="1"/>
    </xf>
    <xf numFmtId="49" fontId="8" fillId="3" borderId="18" applyNumberFormat="1" applyFont="1" applyFill="1" applyBorder="1" applyAlignment="1" applyProtection="0">
      <alignment vertical="center" wrapText="1"/>
    </xf>
    <xf numFmtId="59" fontId="9" fillId="5" borderId="19" applyNumberFormat="1" applyFont="1" applyFill="1" applyBorder="1" applyAlignment="1" applyProtection="0">
      <alignment horizontal="center" vertical="center" wrapText="1"/>
    </xf>
    <xf numFmtId="0" fontId="0" borderId="4" applyNumberFormat="1" applyFont="1" applyFill="0" applyBorder="1" applyAlignment="1" applyProtection="0">
      <alignment vertical="top" wrapText="1"/>
    </xf>
    <xf numFmtId="49" fontId="8" fillId="3" borderId="20" applyNumberFormat="1" applyFont="1" applyFill="1" applyBorder="1" applyAlignment="1" applyProtection="0">
      <alignment vertical="center" wrapText="1"/>
    </xf>
    <xf numFmtId="59" fontId="9" fillId="8" borderId="20" applyNumberFormat="1" applyFont="1" applyFill="1" applyBorder="1" applyAlignment="1" applyProtection="0">
      <alignment horizontal="center" vertical="center" wrapText="1"/>
    </xf>
    <xf numFmtId="59" fontId="9" fillId="8" borderId="4" applyNumberFormat="1" applyFont="1" applyFill="1" applyBorder="1" applyAlignment="1" applyProtection="0">
      <alignment horizontal="center" vertical="center" wrapText="1"/>
    </xf>
    <xf numFmtId="59" fontId="9" fillId="9" borderId="4" applyNumberFormat="1" applyFont="1" applyFill="1" applyBorder="1" applyAlignment="1" applyProtection="0">
      <alignment horizontal="center" vertical="center" wrapText="1"/>
    </xf>
    <xf numFmtId="49" fontId="8" fillId="3" borderId="4" applyNumberFormat="1" applyFont="1" applyFill="1" applyBorder="1" applyAlignment="1" applyProtection="0">
      <alignment vertical="center"/>
    </xf>
    <xf numFmtId="4" fontId="9" fillId="10" borderId="4" applyNumberFormat="1" applyFont="1" applyFill="1" applyBorder="1" applyAlignment="1" applyProtection="0">
      <alignment horizontal="center" vertical="center" wrapText="1"/>
    </xf>
    <xf numFmtId="0" fontId="8" borderId="5" applyNumberFormat="0" applyFont="1" applyFill="0" applyBorder="1" applyAlignment="1" applyProtection="0">
      <alignment vertical="center" wrapText="1"/>
    </xf>
    <xf numFmtId="49" fontId="8" fillId="11" borderId="4" applyNumberFormat="1" applyFont="1" applyFill="1" applyBorder="1" applyAlignment="1" applyProtection="0">
      <alignment vertical="center" wrapText="1"/>
    </xf>
    <xf numFmtId="5" fontId="9" fillId="3" borderId="4" applyNumberFormat="1" applyFont="1" applyFill="1" applyBorder="1" applyAlignment="1" applyProtection="0">
      <alignment horizontal="center" vertical="center" wrapText="1"/>
    </xf>
    <xf numFmtId="0" fontId="5" fillId="2" borderId="11" applyNumberFormat="0" applyFont="1" applyFill="1" applyBorder="1" applyAlignment="1" applyProtection="0">
      <alignment vertical="top" wrapText="1"/>
    </xf>
    <xf numFmtId="0" fontId="0" fillId="2" borderId="11" applyNumberFormat="0" applyFont="1" applyFill="1" applyBorder="1" applyAlignment="1" applyProtection="0">
      <alignment horizontal="center" vertical="top" wrapText="1"/>
    </xf>
    <xf numFmtId="0" fontId="8" fillId="2" borderId="1" applyNumberFormat="0" applyFont="1" applyFill="1" applyBorder="1" applyAlignment="1" applyProtection="0">
      <alignment vertical="center" wrapText="1"/>
    </xf>
    <xf numFmtId="0" fontId="8" fillId="2" borderId="1" applyNumberFormat="0" applyFont="1" applyFill="1" applyBorder="1" applyAlignment="1" applyProtection="0">
      <alignment horizontal="center" vertical="center" wrapText="1"/>
    </xf>
    <xf numFmtId="0" fontId="5" fillId="2" borderId="1" applyNumberFormat="0" applyFont="1" applyFill="1" applyBorder="1" applyAlignment="1" applyProtection="0">
      <alignment vertical="top" wrapText="1"/>
    </xf>
    <xf numFmtId="0" fontId="0" borderId="4" applyNumberFormat="1" applyFont="1" applyFill="0" applyBorder="1" applyAlignment="1" applyProtection="0">
      <alignment vertical="center" wrapText="1"/>
    </xf>
    <xf numFmtId="3" fontId="0" fillId="8" borderId="4"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49" fontId="8" fillId="2" borderId="2" applyNumberFormat="1" applyFont="1" applyFill="1" applyBorder="1" applyAlignment="1" applyProtection="0">
      <alignment vertical="center" wrapText="1"/>
    </xf>
    <xf numFmtId="59" fontId="7" fillId="3" borderId="21" applyNumberFormat="1" applyFont="1" applyFill="1" applyBorder="1" applyAlignment="1" applyProtection="0">
      <alignment horizontal="center" vertical="center" wrapText="1"/>
    </xf>
    <xf numFmtId="59" fontId="7" fillId="2" borderId="4" applyNumberFormat="1" applyFont="1" applyFill="1" applyBorder="1" applyAlignment="1" applyProtection="0">
      <alignment horizontal="center" vertical="center" wrapText="1"/>
    </xf>
    <xf numFmtId="59" fontId="8" fillId="12" borderId="4" applyNumberFormat="1" applyFont="1" applyFill="1" applyBorder="1" applyAlignment="1" applyProtection="0">
      <alignment horizontal="center" vertical="center" wrapText="1"/>
    </xf>
    <xf numFmtId="59" fontId="7" fillId="9" borderId="4" applyNumberFormat="1" applyFont="1" applyFill="1" applyBorder="1" applyAlignment="1" applyProtection="0">
      <alignment horizontal="center" vertical="center" wrapText="1"/>
    </xf>
    <xf numFmtId="0" fontId="12" fillId="13" applyNumberFormat="1" applyFont="1" applyFill="1" applyBorder="0" applyAlignment="1" applyProtection="0">
      <alignment vertical="top" wrapText="1"/>
    </xf>
    <xf numFmtId="0" fontId="11" fillId="13" applyNumberFormat="0" applyFont="1" applyFill="1" applyBorder="0" applyAlignment="1" applyProtection="0">
      <alignment horizontal="center" vertical="center"/>
    </xf>
    <xf numFmtId="49" fontId="13" fillId="14" borderId="22" applyNumberFormat="1" applyFont="1" applyFill="1" applyBorder="1" applyAlignment="1" applyProtection="0">
      <alignment vertical="top" wrapText="1"/>
    </xf>
    <xf numFmtId="59" fontId="12" fillId="15" borderId="23" applyNumberFormat="1" applyFont="1" applyFill="1" applyBorder="1" applyAlignment="1" applyProtection="0">
      <alignment vertical="top" wrapText="1"/>
    </xf>
    <xf numFmtId="49" fontId="13" fillId="14" borderId="24" applyNumberFormat="1" applyFont="1" applyFill="1" applyBorder="1" applyAlignment="1" applyProtection="0">
      <alignment vertical="top" wrapText="1"/>
    </xf>
    <xf numFmtId="65" fontId="12" fillId="15" borderId="25" applyNumberFormat="1" applyFont="1" applyFill="1" applyBorder="1" applyAlignment="1" applyProtection="0">
      <alignment vertical="top" wrapText="1"/>
    </xf>
    <xf numFmtId="61" fontId="12" fillId="15" borderId="25" applyNumberFormat="1" applyFont="1" applyFill="1" applyBorder="1" applyAlignment="1" applyProtection="0">
      <alignment vertical="top" wrapText="1"/>
    </xf>
    <xf numFmtId="3" fontId="12" fillId="15" borderId="25" applyNumberFormat="1" applyFont="1" applyFill="1" applyBorder="1" applyAlignment="1" applyProtection="0">
      <alignment vertical="top" wrapText="1"/>
    </xf>
    <xf numFmtId="59" fontId="12" fillId="13" borderId="25" applyNumberFormat="1" applyFont="1" applyFill="1" applyBorder="1" applyAlignment="1" applyProtection="0">
      <alignment vertical="top" wrapText="1"/>
    </xf>
    <xf numFmtId="59" fontId="12" fillId="16" borderId="25" applyNumberFormat="1" applyFont="1" applyFill="1" applyBorder="1" applyAlignment="1" applyProtection="0">
      <alignment vertical="top" wrapText="1"/>
    </xf>
    <xf numFmtId="49" fontId="13" fillId="14" borderId="26" applyNumberFormat="1" applyFont="1" applyFill="1" applyBorder="1" applyAlignment="1" applyProtection="0">
      <alignment vertical="top" wrapText="1"/>
    </xf>
    <xf numFmtId="59" fontId="12" fillId="13" borderId="27" applyNumberFormat="1" applyFont="1" applyFill="1" applyBorder="1" applyAlignment="1" applyProtection="0">
      <alignment vertical="top" wrapText="1"/>
    </xf>
    <xf numFmtId="0" fontId="12" fillId="13" applyNumberFormat="1" applyFont="1" applyFill="1" applyBorder="0" applyAlignment="1" applyProtection="0">
      <alignment vertical="top" wrapText="1"/>
    </xf>
    <xf numFmtId="49" fontId="14" fillId="17" borderId="28" applyNumberFormat="1" applyFont="1" applyFill="1" applyBorder="1" applyAlignment="1" applyProtection="0">
      <alignment vertical="top" wrapText="1"/>
    </xf>
    <xf numFmtId="61" fontId="14" fillId="17" borderId="29" applyNumberFormat="1" applyFont="1" applyFill="1" applyBorder="1" applyAlignment="1" applyProtection="0">
      <alignment vertical="top" wrapText="1"/>
    </xf>
    <xf numFmtId="61" fontId="14" fillId="17" borderId="30" applyNumberFormat="1" applyFont="1" applyFill="1" applyBorder="1" applyAlignment="1" applyProtection="0">
      <alignment vertical="top" wrapText="1"/>
    </xf>
    <xf numFmtId="59" fontId="13" fillId="14" borderId="24" applyNumberFormat="1" applyFont="1" applyFill="1" applyBorder="1" applyAlignment="1" applyProtection="0">
      <alignment horizontal="center" vertical="top" wrapText="1"/>
    </xf>
    <xf numFmtId="59" fontId="12" fillId="13" borderId="31" applyNumberFormat="1" applyFont="1" applyFill="1" applyBorder="1" applyAlignment="1" applyProtection="0">
      <alignment vertical="top" wrapText="1"/>
    </xf>
    <xf numFmtId="59" fontId="12" fillId="16" borderId="31" applyNumberFormat="1" applyFont="1" applyFill="1" applyBorder="1" applyAlignment="1" applyProtection="0">
      <alignment vertical="top" wrapText="1"/>
    </xf>
    <xf numFmtId="59" fontId="13" fillId="14" borderId="26" applyNumberFormat="1" applyFont="1" applyFill="1" applyBorder="1" applyAlignment="1" applyProtection="0">
      <alignment horizontal="center" vertical="top" wrapText="1"/>
    </xf>
    <xf numFmtId="59" fontId="12" fillId="13" borderId="32" applyNumberFormat="1" applyFont="1" applyFill="1" applyBorder="1" applyAlignment="1" applyProtection="0">
      <alignment vertical="top" wrapText="1"/>
    </xf>
    <xf numFmtId="0" fontId="0" fillId="13" applyNumberFormat="0" applyFont="1" applyFill="1"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efffe"/>
      <rgbColor rgb="ffff7800"/>
      <rgbColor rgb="ffa5a5a5"/>
      <rgbColor rgb="ffd5d5d5"/>
      <rgbColor rgb="fffcccca"/>
      <rgbColor rgb="ffd7fdc3"/>
      <rgbColor rgb="ffd0fcbc"/>
      <rgbColor rgb="ff007f00"/>
      <rgbColor rgb="ffffcac9"/>
      <rgbColor rgb="ffffcac8"/>
      <rgbColor rgb="ffcffcb8"/>
      <rgbColor rgb="ffd7fcc4"/>
      <rgbColor rgb="ffdbdbdb"/>
      <rgbColor rgb="fffccac9"/>
      <rgbColor rgb="fffffbef"/>
      <rgbColor rgb="ffe4e2de"/>
      <rgbColor rgb="ffb3afaa"/>
      <rgbColor rgb="ffcccac6"/>
      <rgbColor rgb="fffcf1d0"/>
      <rgbColor rgb="fff0ebe2"/>
      <rgbColor rgb="ff227aae"/>
      <rgbColor rgb="ff494a49"/>
      <rgbColor rgb="ffb8b8b8"/>
      <rgbColor rgb="ff217aa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title>
      <c:tx>
        <c:rich>
          <a:bodyPr rot="0"/>
          <a:lstStyle/>
          <a:p>
            <a:pPr>
              <a:defRPr b="0" i="0" strike="noStrike" sz="1200" u="none">
                <a:solidFill>
                  <a:srgbClr val="000000"/>
                </a:solidFill>
                <a:latin typeface="Avenir Next Regular"/>
              </a:defRPr>
            </a:pPr>
            <a:r>
              <a:rPr b="0" i="0" strike="noStrike" sz="1200" u="none">
                <a:solidFill>
                  <a:srgbClr val="000000"/>
                </a:solidFill>
                <a:latin typeface="Avenir Next Regular"/>
              </a:rPr>
              <a:t>Monthly Payment by Interest Rate</a:t>
            </a:r>
          </a:p>
        </c:rich>
      </c:tx>
      <c:layout>
        <c:manualLayout>
          <c:xMode val="edge"/>
          <c:yMode val="edge"/>
          <c:x val="0.16055"/>
          <c:y val="0"/>
          <c:w val="0.6789"/>
          <c:h val="0.153586"/>
        </c:manualLayout>
      </c:layout>
      <c:overlay val="1"/>
      <c:spPr>
        <a:noFill/>
        <a:effectLst/>
      </c:spPr>
    </c:title>
    <c:autoTitleDeleted val="1"/>
    <c:plotArea>
      <c:layout>
        <c:manualLayout>
          <c:layoutTarget val="inner"/>
          <c:xMode val="edge"/>
          <c:yMode val="edge"/>
          <c:x val="0.0906729"/>
          <c:y val="0.153586"/>
          <c:w val="0.904327"/>
          <c:h val="0.734953"/>
        </c:manualLayout>
      </c:layout>
      <c:barChart>
        <c:barDir val="col"/>
        <c:grouping val="clustered"/>
        <c:varyColors val="0"/>
        <c:ser>
          <c:idx val="0"/>
          <c:order val="0"/>
          <c:tx>
            <c:v>Series1</c:v>
          </c:tx>
          <c:spPr>
            <a:solidFill>
              <a:srgbClr val="227AAF"/>
            </a:solidFill>
            <a:ln w="12700" cap="flat">
              <a:noFill/>
              <a:miter lim="400000"/>
            </a:ln>
            <a:effectLst/>
          </c:spPr>
          <c:invertIfNegative val="0"/>
          <c:dLbls>
            <c:numFmt formatCode="&quot;$&quot;#,##0" sourceLinked="1"/>
            <c:txPr>
              <a:bodyPr/>
              <a:lstStyle/>
              <a:p>
                <a:pPr>
                  <a:defRPr b="0" i="0" strike="noStrike" sz="1200" u="none">
                    <a:solidFill>
                      <a:srgbClr val="FFFFFF"/>
                    </a:solidFill>
                    <a:latin typeface="Avenir Next Regular"/>
                  </a:defRPr>
                </a:pPr>
              </a:p>
            </c:txPr>
            <c:dLblPos val="inEnd"/>
            <c:showLegendKey val="0"/>
            <c:showVal val="1"/>
            <c:showCatName val="0"/>
            <c:showSerName val="0"/>
            <c:showPercent val="0"/>
            <c:showBubbleSize val="0"/>
            <c:showLeaderLines val="0"/>
          </c:dLbls>
          <c:cat>
            <c:strRef>
              <c:f>'Calculator - Possible Payments'!$B$2,'Calculator - Possible Payments'!$D$2,'Calculator - Possible Payments'!$F$2</c:f>
              <c:strCache>
                <c:ptCount val="3"/>
                <c:pt idx="0">
                  <c:v>3.000%</c:v>
                </c:pt>
                <c:pt idx="1">
                  <c:v>3.500%</c:v>
                </c:pt>
                <c:pt idx="2">
                  <c:v>4.000%</c:v>
                </c:pt>
              </c:strCache>
            </c:strRef>
          </c:cat>
          <c:val>
            <c:numRef>
              <c:f>'Calculator - Possible Payments'!$B$8,'Calculator - Possible Payments'!$D$8,'Calculator - Possible Payments'!$F$8</c:f>
              <c:numCache>
                <c:ptCount val="3"/>
                <c:pt idx="0">
                  <c:v>0.000000</c:v>
                </c:pt>
                <c:pt idx="1">
                  <c:v>0.000000</c:v>
                </c:pt>
                <c:pt idx="2">
                  <c:v>0.000000</c:v>
                </c:pt>
              </c:numCache>
            </c:numRef>
          </c:val>
        </c:ser>
        <c:gapWidth val="20"/>
        <c:overlap val="-10"/>
        <c:axId val="2094734552"/>
        <c:axId val="2094734553"/>
      </c:barChart>
      <c:catAx>
        <c:axId val="2094734552"/>
        <c:scaling>
          <c:orientation val="minMax"/>
        </c:scaling>
        <c:delete val="0"/>
        <c:axPos val="b"/>
        <c:numFmt formatCode="&quot;$&quot;#,##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Avenir Next Regular"/>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minorGridlines>
          <c:spPr>
            <a:ln w="6350" cap="flat">
              <a:solidFill>
                <a:srgbClr val="000000"/>
              </a:solidFill>
              <a:prstDash val="solid"/>
              <a:miter lim="400000"/>
            </a:ln>
          </c:spPr>
        </c:minorGridlines>
        <c:numFmt formatCode="&quot;$&quot;#,##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Avenir Next Regular"/>
              </a:defRPr>
            </a:pPr>
          </a:p>
        </c:txPr>
        <c:crossAx val="2094734552"/>
        <c:crosses val="autoZero"/>
        <c:crossBetween val="between"/>
        <c:majorUnit val="1"/>
        <c:minorUnit val="0.5"/>
      </c:valAx>
      <c:spPr>
        <a:noFill/>
        <a:ln w="12700" cap="flat">
          <a:noFill/>
          <a:miter lim="400000"/>
        </a:ln>
        <a:effectLst/>
      </c:spPr>
    </c:plotArea>
    <c:plotVisOnly val="1"/>
    <c:dispBlanksAs val="gap"/>
  </c:chart>
  <c:spPr>
    <a:noFill/>
    <a:ln>
      <a:noFill/>
    </a:ln>
    <a:effectLst/>
  </c:spPr>
</c:chartSpace>
</file>

<file path=xl/drawings/_rels/drawing3.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4.xml.rels><?xml version="1.0" encoding="UTF-8"?>
<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3</xdr:col>
      <xdr:colOff>640105</xdr:colOff>
      <xdr:row>3</xdr:row>
      <xdr:rowOff>34765</xdr:rowOff>
    </xdr:to>
    <xdr:pic>
      <xdr:nvPicPr>
        <xdr:cNvPr id="13" name="Image" descr="Image"/>
        <xdr:cNvPicPr>
          <a:picLocks noChangeAspect="1"/>
        </xdr:cNvPicPr>
      </xdr:nvPicPr>
      <xdr:blipFill>
        <a:blip r:embed="rId1">
          <a:extLst/>
        </a:blip>
        <a:stretch>
          <a:fillRect/>
        </a:stretch>
      </xdr:blipFill>
      <xdr:spPr>
        <a:xfrm>
          <a:off x="-117372" y="-265033"/>
          <a:ext cx="2926107" cy="530066"/>
        </a:xfrm>
        <a:prstGeom prst="rect">
          <a:avLst/>
        </a:prstGeom>
        <a:ln w="12700" cap="flat">
          <a:noFill/>
          <a:miter lim="400000"/>
        </a:ln>
        <a:effectLst/>
      </xdr:spPr>
    </xdr:pic>
    <xdr:clientData/>
  </xdr:twoCellAnchor>
  <xdr:twoCellAnchor>
    <xdr:from>
      <xdr:col>5</xdr:col>
      <xdr:colOff>664247</xdr:colOff>
      <xdr:row>0</xdr:row>
      <xdr:rowOff>0</xdr:rowOff>
    </xdr:from>
    <xdr:to>
      <xdr:col>7</xdr:col>
      <xdr:colOff>380526</xdr:colOff>
      <xdr:row>2</xdr:row>
      <xdr:rowOff>118411</xdr:rowOff>
    </xdr:to>
    <xdr:pic>
      <xdr:nvPicPr>
        <xdr:cNvPr id="14" name="Image" descr="Image"/>
        <xdr:cNvPicPr>
          <a:picLocks noChangeAspect="1"/>
        </xdr:cNvPicPr>
      </xdr:nvPicPr>
      <xdr:blipFill>
        <a:blip r:embed="rId2">
          <a:extLst/>
        </a:blip>
        <a:stretch>
          <a:fillRect/>
        </a:stretch>
      </xdr:blipFill>
      <xdr:spPr>
        <a:xfrm>
          <a:off x="4474247" y="-265033"/>
          <a:ext cx="1240280" cy="448613"/>
        </a:xfrm>
        <a:prstGeom prst="rect">
          <a:avLst/>
        </a:prstGeom>
        <a:ln w="12700" cap="flat">
          <a:noFill/>
          <a:miter lim="400000"/>
        </a:ln>
        <a:effectLst/>
      </xdr:spPr>
    </xdr:pic>
    <xdr:clientData/>
  </xdr:twoCellAnchor>
  <xdr:twoCellAnchor>
    <xdr:from>
      <xdr:col>8</xdr:col>
      <xdr:colOff>62941</xdr:colOff>
      <xdr:row>0</xdr:row>
      <xdr:rowOff>0</xdr:rowOff>
    </xdr:from>
    <xdr:to>
      <xdr:col>11</xdr:col>
      <xdr:colOff>179010</xdr:colOff>
      <xdr:row>3</xdr:row>
      <xdr:rowOff>54606</xdr:rowOff>
    </xdr:to>
    <xdr:sp>
      <xdr:nvSpPr>
        <xdr:cNvPr id="15" name="*Fill in white boxes only…"/>
        <xdr:cNvSpPr txBox="1"/>
      </xdr:nvSpPr>
      <xdr:spPr>
        <a:xfrm>
          <a:off x="6158941" y="-76591"/>
          <a:ext cx="2402070" cy="549907"/>
        </a:xfrm>
        <a:prstGeom prst="rect">
          <a:avLst/>
        </a:prstGeom>
        <a:solidFill>
          <a:srgbClr val="ED220D"/>
        </a:solid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584200" latinLnBrk="0">
            <a:lnSpc>
              <a:spcPct val="100000"/>
            </a:lnSpc>
            <a:spcBef>
              <a:spcPts val="0"/>
            </a:spcBef>
            <a:spcAft>
              <a:spcPts val="0"/>
            </a:spcAft>
            <a:buClrTx/>
            <a:buSzTx/>
            <a:buFontTx/>
            <a:buNone/>
            <a:tabLst/>
            <a:defRPr b="0" baseline="0" cap="none" i="0" spc="0" strike="noStrike" sz="1200" u="none">
              <a:solidFill>
                <a:srgbClr val="FFFFFF"/>
              </a:solidFill>
              <a:uFillTx/>
              <a:latin typeface="Helvetica Neue Medium"/>
              <a:ea typeface="Helvetica Neue Medium"/>
              <a:cs typeface="Helvetica Neue Medium"/>
              <a:sym typeface="Helvetica Neue Medium"/>
            </a:defRPr>
          </a:pPr>
          <a:r>
            <a:rPr b="0" baseline="0" cap="none" i="0" spc="0" strike="noStrike" sz="1200" u="none">
              <a:solidFill>
                <a:srgbClr val="FFFFFF"/>
              </a:solidFill>
              <a:uFillTx/>
              <a:latin typeface="Helvetica Neue Medium"/>
              <a:ea typeface="Helvetica Neue Medium"/>
              <a:cs typeface="Helvetica Neue Medium"/>
              <a:sym typeface="Helvetica Neue Medium"/>
            </a:rPr>
            <a:t>*Fill in white boxes only</a:t>
          </a:r>
          <a:endParaRPr b="0" baseline="0" cap="none" i="0" spc="0" strike="noStrike" sz="1200" u="none">
            <a:solidFill>
              <a:srgbClr val="FFFFFF"/>
            </a:solidFill>
            <a:uFillTx/>
            <a:latin typeface="Helvetica Neue Medium"/>
            <a:ea typeface="Helvetica Neue Medium"/>
            <a:cs typeface="Helvetica Neue Medium"/>
            <a:sym typeface="Helvetica Neue Medium"/>
          </a:endParaRPr>
        </a:p>
        <a:p>
          <a:pPr marL="0" marR="0" indent="0" algn="l" defTabSz="584200" latinLnBrk="0">
            <a:lnSpc>
              <a:spcPct val="100000"/>
            </a:lnSpc>
            <a:spcBef>
              <a:spcPts val="0"/>
            </a:spcBef>
            <a:spcAft>
              <a:spcPts val="0"/>
            </a:spcAft>
            <a:buClrTx/>
            <a:buSzTx/>
            <a:buFontTx/>
            <a:buNone/>
            <a:tabLst/>
            <a:defRPr b="0" baseline="0" cap="none" i="0" spc="0" strike="noStrike" sz="1200" u="none">
              <a:solidFill>
                <a:srgbClr val="FFFFFF"/>
              </a:solidFill>
              <a:uFillTx/>
              <a:latin typeface="Helvetica Neue Medium"/>
              <a:ea typeface="Helvetica Neue Medium"/>
              <a:cs typeface="Helvetica Neue Medium"/>
              <a:sym typeface="Helvetica Neue Medium"/>
            </a:defRPr>
          </a:pPr>
          <a:r>
            <a:rPr b="0" baseline="0" cap="none" i="0" spc="0" strike="noStrike" sz="1200" u="none">
              <a:solidFill>
                <a:srgbClr val="FFFFFF"/>
              </a:solidFill>
              <a:uFillTx/>
              <a:latin typeface="Helvetica Neue Medium"/>
              <a:ea typeface="Helvetica Neue Medium"/>
              <a:cs typeface="Helvetica Neue Medium"/>
              <a:sym typeface="Helvetica Neue Medium"/>
            </a:rPr>
            <a:t>*Formulas may have errors</a:t>
          </a:r>
        </a:p>
      </xdr:txBody>
    </xdr:sp>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9</xdr:col>
      <xdr:colOff>38100</xdr:colOff>
      <xdr:row>4</xdr:row>
      <xdr:rowOff>65176</xdr:rowOff>
    </xdr:to>
    <xdr:sp>
      <xdr:nvSpPr>
        <xdr:cNvPr id="17" name="Mortgage Calculator"/>
        <xdr:cNvSpPr/>
      </xdr:nvSpPr>
      <xdr:spPr>
        <a:xfrm>
          <a:off x="-19050" y="-47321"/>
          <a:ext cx="6896100" cy="725578"/>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15431" latinLnBrk="0">
            <a:lnSpc>
              <a:spcPct val="100000"/>
            </a:lnSpc>
            <a:spcBef>
              <a:spcPts val="0"/>
            </a:spcBef>
            <a:spcAft>
              <a:spcPts val="0"/>
            </a:spcAft>
            <a:buClrTx/>
            <a:buSzTx/>
            <a:buFontTx/>
            <a:buNone/>
            <a:tabLst/>
            <a:defRPr b="1" baseline="0" cap="none" i="0" spc="0" strike="noStrike" sz="3200" u="none">
              <a:solidFill>
                <a:srgbClr val="4A4A4A"/>
              </a:solidFill>
              <a:uFillTx/>
              <a:latin typeface="Publico Headline Roman"/>
              <a:ea typeface="Publico Headline Roman"/>
              <a:cs typeface="Publico Headline Roman"/>
              <a:sym typeface="Publico Headline Roman"/>
            </a:defRPr>
          </a:pPr>
          <a:r>
            <a:rPr b="1" baseline="0" cap="none" i="0" spc="0" strike="noStrike" sz="3200" u="none">
              <a:solidFill>
                <a:srgbClr val="4A4A4A"/>
              </a:solidFill>
              <a:uFillTx/>
              <a:latin typeface="Publico Headline Roman"/>
              <a:ea typeface="Publico Headline Roman"/>
              <a:cs typeface="Publico Headline Roman"/>
              <a:sym typeface="Publico Headline Roman"/>
            </a:rPr>
            <a:t>Mortgage Calculator</a:t>
          </a:r>
        </a:p>
      </xdr:txBody>
    </xdr:sp>
    <xdr:clientData/>
  </xdr:twoCellAnchor>
  <xdr:twoCellAnchor>
    <xdr:from>
      <xdr:col>4</xdr:col>
      <xdr:colOff>372430</xdr:colOff>
      <xdr:row>10</xdr:row>
      <xdr:rowOff>101600</xdr:rowOff>
    </xdr:from>
    <xdr:to>
      <xdr:col>8</xdr:col>
      <xdr:colOff>746191</xdr:colOff>
      <xdr:row>25</xdr:row>
      <xdr:rowOff>105790</xdr:rowOff>
    </xdr:to>
    <xdr:graphicFrame>
      <xdr:nvGraphicFramePr>
        <xdr:cNvPr id="18" name="2D Column Chart"/>
        <xdr:cNvGraphicFramePr/>
      </xdr:nvGraphicFramePr>
      <xdr:xfrm>
        <a:off x="3420430" y="1752600"/>
        <a:ext cx="3421762" cy="2480691"/>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0</xdr:col>
      <xdr:colOff>147</xdr:colOff>
      <xdr:row>3</xdr:row>
      <xdr:rowOff>149861</xdr:rowOff>
    </xdr:from>
    <xdr:to>
      <xdr:col>9</xdr:col>
      <xdr:colOff>0</xdr:colOff>
      <xdr:row>3</xdr:row>
      <xdr:rowOff>152398</xdr:rowOff>
    </xdr:to>
    <xdr:sp>
      <xdr:nvSpPr>
        <xdr:cNvPr id="19" name="Line"/>
        <xdr:cNvSpPr/>
      </xdr:nvSpPr>
      <xdr:spPr>
        <a:xfrm>
          <a:off x="147" y="645161"/>
          <a:ext cx="6857854" cy="2538"/>
        </a:xfrm>
        <a:prstGeom prst="line">
          <a:avLst/>
        </a:prstGeom>
        <a:noFill/>
        <a:ln w="38100" cap="flat">
          <a:solidFill>
            <a:srgbClr val="4A4A4A"/>
          </a:solidFill>
          <a:prstDash val="solid"/>
          <a:miter lim="400000"/>
        </a:ln>
        <a:effectLst/>
      </xdr:spPr>
      <xdr:txBody>
        <a:bodyPr/>
        <a:lstStyle/>
        <a:p>
          <a:pPr/>
        </a:p>
      </xdr:txBody>
    </xdr:sp>
    <xdr:clientData/>
  </xdr:twoCellAnchor>
  <xdr:twoCellAnchor>
    <xdr:from>
      <xdr:col>0</xdr:col>
      <xdr:colOff>139</xdr:colOff>
      <xdr:row>8</xdr:row>
      <xdr:rowOff>50800</xdr:rowOff>
    </xdr:from>
    <xdr:to>
      <xdr:col>9</xdr:col>
      <xdr:colOff>0</xdr:colOff>
      <xdr:row>8</xdr:row>
      <xdr:rowOff>50800</xdr:rowOff>
    </xdr:to>
    <xdr:sp>
      <xdr:nvSpPr>
        <xdr:cNvPr id="20" name="Line"/>
        <xdr:cNvSpPr/>
      </xdr:nvSpPr>
      <xdr:spPr>
        <a:xfrm>
          <a:off x="139" y="1371600"/>
          <a:ext cx="6857862" cy="1"/>
        </a:xfrm>
        <a:prstGeom prst="line">
          <a:avLst/>
        </a:prstGeom>
        <a:noFill/>
        <a:ln w="12700" cap="flat">
          <a:solidFill>
            <a:srgbClr val="4A4A4A"/>
          </a:solidFill>
          <a:prstDash val="solid"/>
          <a:miter lim="400000"/>
        </a:ln>
        <a:effectLst/>
      </xdr:spPr>
      <xdr:txBody>
        <a:bodyPr/>
        <a:lstStyle/>
        <a:p>
          <a:pPr/>
        </a:p>
      </xdr:txBody>
    </xdr:sp>
    <xdr:clientData/>
  </xdr:twoCellAnchor>
  <xdr:twoCellAnchor>
    <xdr:from>
      <xdr:col>0</xdr:col>
      <xdr:colOff>0</xdr:colOff>
      <xdr:row>4</xdr:row>
      <xdr:rowOff>1905</xdr:rowOff>
    </xdr:from>
    <xdr:to>
      <xdr:col>9</xdr:col>
      <xdr:colOff>38100</xdr:colOff>
      <xdr:row>7</xdr:row>
      <xdr:rowOff>61595</xdr:rowOff>
    </xdr:to>
    <xdr:sp>
      <xdr:nvSpPr>
        <xdr:cNvPr id="21" name="HOW TO USE: Replace the yellow shaded values in the Mortgage Details table with your own values. The other values are calculated for you."/>
        <xdr:cNvSpPr txBox="1"/>
      </xdr:nvSpPr>
      <xdr:spPr>
        <a:xfrm>
          <a:off x="-19050" y="662305"/>
          <a:ext cx="6896100" cy="55499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400"/>
            </a:spcBef>
            <a:spcAft>
              <a:spcPts val="0"/>
            </a:spcAft>
            <a:buClrTx/>
            <a:buSzTx/>
            <a:buFontTx/>
            <a:buNone/>
            <a:tabLst/>
            <a:defRPr b="0" baseline="0" cap="none" i="0" spc="0" strike="noStrike" sz="1100" u="none">
              <a:solidFill>
                <a:srgbClr val="000000"/>
              </a:solidFill>
              <a:uFillTx/>
              <a:latin typeface="Avenir Next Regular"/>
              <a:ea typeface="Avenir Next Regular"/>
              <a:cs typeface="Avenir Next Regular"/>
              <a:sym typeface="Avenir Next Regular"/>
            </a:defRPr>
          </a:pPr>
          <a:r>
            <a:rPr b="0" baseline="0" cap="none" i="0" spc="0" strike="noStrike" sz="1100" u="none">
              <a:solidFill>
                <a:srgbClr val="000000"/>
              </a:solidFill>
              <a:uFillTx/>
              <a:latin typeface="Avenir Next Regular"/>
              <a:ea typeface="Avenir Next Regular"/>
              <a:cs typeface="Avenir Next Regular"/>
              <a:sym typeface="Avenir Next Regular"/>
            </a:rPr>
            <a:t>HOW TO USE: Replace the yellow shaded values in the Mortgage Details table with your own values. The other values are calculated for you.</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Relationships xmlns="http://schemas.openxmlformats.org/package/2006/relationships"><Relationship Id="rId1" Type="http://schemas.openxmlformats.org/officeDocument/2006/relationships/drawing" Target="../drawings/drawing3.xml"/></Relationships>

</file>

<file path=xl/worksheets/_rels/sheet6.xml.rels><?xml version="1.0" encoding="UTF-8"?>
<Relationships xmlns="http://schemas.openxmlformats.org/package/2006/relationships"><Relationship Id="rId1" Type="http://schemas.openxmlformats.org/officeDocument/2006/relationships/drawing" Target="../drawings/drawing4.xml"/></Relationships>

</file>

<file path=xl/worksheets/sheet1.xml><?xml version="1.0" encoding="utf-8"?>
<worksheet xmlns:r="http://schemas.openxmlformats.org/officeDocument/2006/relationships" xmlns="http://schemas.openxmlformats.org/spreadsheetml/2006/main">
  <sheetPr>
    <pageSetUpPr fitToPage="1"/>
  </sheetPr>
  <dimension ref="A1:G36"/>
  <sheetViews>
    <sheetView workbookViewId="0" showGridLines="0" defaultGridColor="1">
      <pane topLeftCell="B1" xSplit="1" ySplit="0" activePane="topRight" state="frozen"/>
    </sheetView>
  </sheetViews>
  <sheetFormatPr defaultColWidth="16.3333" defaultRowHeight="19.9" customHeight="1" outlineLevelRow="0" outlineLevelCol="0"/>
  <cols>
    <col min="1" max="1" width="27.8438" style="1" customWidth="1"/>
    <col min="2" max="2" width="9.17188" style="1" customWidth="1"/>
    <col min="3" max="3" width="5.67188" style="1" customWidth="1"/>
    <col min="4" max="4" width="2.53906" style="1" customWidth="1"/>
    <col min="5" max="5" width="22" style="1" customWidth="1"/>
    <col min="6" max="6" width="6.85156" style="1" customWidth="1"/>
    <col min="7" max="7" width="4.21875" style="1" customWidth="1"/>
    <col min="8" max="16384" width="16.3516" style="1" customWidth="1"/>
  </cols>
  <sheetData>
    <row r="1" ht="17.35" customHeight="1">
      <c r="A1" t="s" s="2">
        <v>0</v>
      </c>
      <c r="B1" t="s" s="3">
        <v>1</v>
      </c>
      <c r="C1" s="4"/>
      <c r="D1" s="5"/>
      <c r="E1" s="6"/>
      <c r="F1" s="6"/>
      <c r="G1" s="6"/>
    </row>
    <row r="2" ht="18.9" customHeight="1">
      <c r="A2" t="s" s="7">
        <v>2</v>
      </c>
      <c r="B2" s="8">
        <v>2225</v>
      </c>
      <c r="C2" t="s" s="9">
        <v>3</v>
      </c>
      <c r="D2" s="10"/>
      <c r="E2" t="s" s="11">
        <v>4</v>
      </c>
      <c r="F2" t="s" s="3">
        <v>5</v>
      </c>
      <c r="G2" s="6"/>
    </row>
    <row r="3" ht="16.45" customHeight="1">
      <c r="A3" t="s" s="12">
        <v>6</v>
      </c>
      <c r="B3" s="13">
        <v>253000</v>
      </c>
      <c r="C3" s="14">
        <f>B3/B2</f>
        <v>113.707865168539</v>
      </c>
      <c r="D3" s="15"/>
      <c r="E3" t="s" s="16">
        <v>7</v>
      </c>
      <c r="F3" s="17"/>
      <c r="G3" s="18"/>
    </row>
    <row r="4" ht="15" customHeight="1">
      <c r="A4" t="s" s="12">
        <v>8</v>
      </c>
      <c r="B4" s="19">
        <v>1</v>
      </c>
      <c r="C4" s="20"/>
      <c r="D4" s="21"/>
      <c r="E4" t="s" s="22">
        <v>9</v>
      </c>
      <c r="F4" s="23"/>
      <c r="G4" s="18"/>
    </row>
    <row r="5" ht="15" customHeight="1">
      <c r="A5" t="s" s="12">
        <v>10</v>
      </c>
      <c r="B5" s="24">
        <v>30</v>
      </c>
      <c r="C5" s="25"/>
      <c r="D5" s="21"/>
      <c r="E5" t="s" s="22">
        <v>11</v>
      </c>
      <c r="F5" s="23"/>
      <c r="G5" s="18"/>
    </row>
    <row r="6" ht="15" customHeight="1">
      <c r="A6" t="s" s="12">
        <v>12</v>
      </c>
      <c r="B6" s="26">
        <v>2100</v>
      </c>
      <c r="C6" s="25"/>
      <c r="D6" s="21"/>
      <c r="E6" t="s" s="22">
        <v>13</v>
      </c>
      <c r="F6" s="23"/>
      <c r="G6" s="18"/>
    </row>
    <row r="7" ht="15.6" customHeight="1">
      <c r="A7" t="s" s="12">
        <v>14</v>
      </c>
      <c r="B7" s="27">
        <v>0.035</v>
      </c>
      <c r="C7" s="25"/>
      <c r="D7" s="21"/>
      <c r="E7" t="s" s="22">
        <v>15</v>
      </c>
      <c r="F7" s="23">
        <v>0</v>
      </c>
      <c r="G7" s="18"/>
    </row>
    <row r="8" ht="16.8" customHeight="1">
      <c r="A8" t="s" s="12">
        <v>16</v>
      </c>
      <c r="B8" s="26">
        <v>800</v>
      </c>
      <c r="C8" s="25"/>
      <c r="D8" s="21"/>
      <c r="E8" t="s" s="22">
        <v>17</v>
      </c>
      <c r="F8" s="23"/>
      <c r="G8" s="18"/>
    </row>
    <row r="9" ht="15" customHeight="1">
      <c r="A9" t="s" s="12">
        <v>18</v>
      </c>
      <c r="B9" s="28">
        <f>F36</f>
        <v>20900</v>
      </c>
      <c r="C9" s="25"/>
      <c r="D9" s="21"/>
      <c r="E9" t="s" s="22">
        <v>19</v>
      </c>
      <c r="F9" s="23"/>
      <c r="G9" s="18"/>
    </row>
    <row r="10" ht="15" customHeight="1">
      <c r="A10" t="s" s="12">
        <v>20</v>
      </c>
      <c r="B10" s="29">
        <v>600</v>
      </c>
      <c r="C10" s="30"/>
      <c r="D10" s="21"/>
      <c r="E10" t="s" s="22">
        <v>21</v>
      </c>
      <c r="F10" s="23"/>
      <c r="G10" s="18"/>
    </row>
    <row r="11" ht="15.95" customHeight="1">
      <c r="A11" t="s" s="12">
        <v>22</v>
      </c>
      <c r="B11" s="31">
        <f>B3+F36</f>
        <v>273900</v>
      </c>
      <c r="C11" s="14">
        <f>B11/B2</f>
        <v>123.101123595506</v>
      </c>
      <c r="D11" s="15"/>
      <c r="E11" t="s" s="22">
        <v>23</v>
      </c>
      <c r="F11" s="32">
        <f>B6*0.05</f>
        <v>105</v>
      </c>
      <c r="G11" s="18"/>
    </row>
    <row r="12" ht="15" customHeight="1">
      <c r="A12" t="s" s="12">
        <v>24</v>
      </c>
      <c r="B12" s="29">
        <f>(B3*0.0082)*0.85</f>
        <v>1763.41</v>
      </c>
      <c r="C12" s="20"/>
      <c r="D12" s="21"/>
      <c r="E12" t="s" s="22">
        <v>25</v>
      </c>
      <c r="F12" s="32">
        <f>B6*0.05</f>
        <v>105</v>
      </c>
      <c r="G12" s="18"/>
    </row>
    <row r="13" ht="18.75" customHeight="1">
      <c r="A13" s="33"/>
      <c r="B13" s="34"/>
      <c r="C13" s="35"/>
      <c r="D13" s="21"/>
      <c r="E13" t="s" s="22">
        <v>26</v>
      </c>
      <c r="F13" s="32">
        <f>B12/12</f>
        <v>146.950833333333</v>
      </c>
      <c r="G13" s="25"/>
    </row>
    <row r="14" ht="14.65" customHeight="1">
      <c r="A14" t="s" s="36">
        <v>27</v>
      </c>
      <c r="B14" s="37">
        <f>B3/B28</f>
        <v>10.0396825396825</v>
      </c>
      <c r="C14" s="38"/>
      <c r="D14" s="21"/>
      <c r="E14" t="s" s="22">
        <v>28</v>
      </c>
      <c r="F14" s="32">
        <f>B10/12</f>
        <v>50</v>
      </c>
      <c r="G14" s="25"/>
    </row>
    <row r="15" ht="14.65" customHeight="1">
      <c r="A15" t="s" s="36">
        <v>29</v>
      </c>
      <c r="B15" s="39">
        <f>B6/B3</f>
        <v>0.008300395256917</v>
      </c>
      <c r="C15" s="40"/>
      <c r="D15" s="21"/>
      <c r="E15" t="s" s="22">
        <v>30</v>
      </c>
      <c r="F15" s="32">
        <f>B6*0.05</f>
        <v>105</v>
      </c>
      <c r="G15" s="25"/>
    </row>
    <row r="16" ht="14.65" customHeight="1">
      <c r="A16" t="s" s="36">
        <v>31</v>
      </c>
      <c r="B16" s="41">
        <f>B31/(B3+B9)</f>
        <v>0.0695749908725812</v>
      </c>
      <c r="C16" s="42"/>
      <c r="D16" s="21"/>
      <c r="E16" t="s" s="22">
        <v>32</v>
      </c>
      <c r="F16" s="43">
        <f>'Calculator - Mortgage Details'!B8</f>
        <v>0</v>
      </c>
      <c r="G16" s="25"/>
    </row>
    <row r="17" ht="14.65" customHeight="1">
      <c r="A17" t="s" s="36">
        <v>33</v>
      </c>
      <c r="B17" s="44">
        <f>B20-F16</f>
        <v>511.950833333333</v>
      </c>
      <c r="C17" s="45"/>
      <c r="D17" s="46"/>
      <c r="E17" s="47"/>
      <c r="F17" s="47"/>
      <c r="G17" s="35"/>
    </row>
    <row r="18" ht="14.65" customHeight="1">
      <c r="A18" t="s" s="36">
        <v>34</v>
      </c>
      <c r="B18" s="48">
        <f>B21*12</f>
        <v>19056.59</v>
      </c>
      <c r="C18" s="45"/>
      <c r="D18" s="46"/>
      <c r="E18" t="s" s="49">
        <v>35</v>
      </c>
      <c r="F18" s="50"/>
      <c r="G18" s="35"/>
    </row>
    <row r="19" ht="15.6" customHeight="1">
      <c r="A19" t="s" s="51">
        <v>36</v>
      </c>
      <c r="B19" s="52">
        <f>B18/(B23+B8)</f>
        <v>0.0691709255898367</v>
      </c>
      <c r="C19" s="53"/>
      <c r="D19" s="21"/>
      <c r="E19" t="s" s="54">
        <v>37</v>
      </c>
      <c r="F19" s="55">
        <v>20900</v>
      </c>
      <c r="G19" s="18"/>
    </row>
    <row r="20" ht="15.8" customHeight="1">
      <c r="A20" t="s" s="56">
        <v>38</v>
      </c>
      <c r="B20" s="57">
        <f>SUM(F3:F16)</f>
        <v>511.950833333333</v>
      </c>
      <c r="C20" s="58"/>
      <c r="D20" s="59"/>
      <c r="E20" t="s" s="54">
        <v>39</v>
      </c>
      <c r="F20" s="60"/>
      <c r="G20" s="18"/>
    </row>
    <row r="21" ht="15.8" customHeight="1">
      <c r="A21" t="s" s="61">
        <v>40</v>
      </c>
      <c r="B21" s="62">
        <f>B6-B20</f>
        <v>1588.049166666670</v>
      </c>
      <c r="C21" s="58"/>
      <c r="D21" s="59"/>
      <c r="E21" t="s" s="54">
        <v>41</v>
      </c>
      <c r="F21" s="55"/>
      <c r="G21" s="18"/>
    </row>
    <row r="22" ht="14.65" customHeight="1">
      <c r="A22" t="s" s="61">
        <v>42</v>
      </c>
      <c r="B22" s="62">
        <f>B21+F11+F12</f>
        <v>1798.049166666670</v>
      </c>
      <c r="C22" s="63"/>
      <c r="D22" s="59"/>
      <c r="E22" t="s" s="54">
        <v>43</v>
      </c>
      <c r="F22" s="55"/>
      <c r="G22" s="18"/>
    </row>
    <row r="23" ht="15.55" customHeight="1">
      <c r="A23" t="s" s="64">
        <v>44</v>
      </c>
      <c r="B23" s="65">
        <f>SUM(B26)+B8+B9</f>
        <v>274700</v>
      </c>
      <c r="C23" s="63"/>
      <c r="D23" s="59"/>
      <c r="E23" t="s" s="54">
        <v>45</v>
      </c>
      <c r="F23" s="66"/>
      <c r="G23" s="18"/>
    </row>
    <row r="24" ht="15.9" customHeight="1">
      <c r="A24" t="s" s="67">
        <v>46</v>
      </c>
      <c r="B24" s="68">
        <f>SUM(F3:F16)</f>
        <v>511.950833333333</v>
      </c>
      <c r="C24" s="25"/>
      <c r="D24" s="59"/>
      <c r="E24" t="s" s="54">
        <v>47</v>
      </c>
      <c r="F24" s="66"/>
      <c r="G24" s="25"/>
    </row>
    <row r="25" ht="14.65" customHeight="1">
      <c r="A25" t="s" s="36">
        <v>48</v>
      </c>
      <c r="B25" s="69">
        <f>B24*12</f>
        <v>6143.41</v>
      </c>
      <c r="C25" s="25"/>
      <c r="D25" s="59"/>
      <c r="E25" t="s" s="54">
        <v>49</v>
      </c>
      <c r="F25" s="55"/>
      <c r="G25" s="25"/>
    </row>
    <row r="26" ht="14.65" customHeight="1">
      <c r="A26" t="s" s="36">
        <v>50</v>
      </c>
      <c r="B26" s="70">
        <f>B3*B4</f>
        <v>253000</v>
      </c>
      <c r="C26" s="25"/>
      <c r="D26" s="59"/>
      <c r="E26" t="s" s="54">
        <v>51</v>
      </c>
      <c r="F26" s="55"/>
      <c r="G26" s="25"/>
    </row>
    <row r="27" ht="14.65" customHeight="1">
      <c r="A27" t="s" s="71">
        <v>52</v>
      </c>
      <c r="B27" s="72">
        <f>(72/B19)*0.01</f>
        <v>10.4089976223448</v>
      </c>
      <c r="C27" s="25"/>
      <c r="D27" s="59"/>
      <c r="E27" t="s" s="54">
        <v>53</v>
      </c>
      <c r="F27" s="55"/>
      <c r="G27" s="25"/>
    </row>
    <row r="28" ht="14.65" customHeight="1">
      <c r="A28" t="s" s="36">
        <v>54</v>
      </c>
      <c r="B28" s="48">
        <f>B6*12</f>
        <v>25200</v>
      </c>
      <c r="C28" s="25"/>
      <c r="D28" s="59"/>
      <c r="E28" t="s" s="54">
        <v>55</v>
      </c>
      <c r="F28" s="55"/>
      <c r="G28" s="25"/>
    </row>
    <row r="29" ht="14.65" customHeight="1">
      <c r="A29" t="s" s="36">
        <v>56</v>
      </c>
      <c r="B29" s="70">
        <f>F16</f>
        <v>0</v>
      </c>
      <c r="C29" s="25"/>
      <c r="D29" s="59"/>
      <c r="E29" t="s" s="54">
        <v>57</v>
      </c>
      <c r="F29" s="55"/>
      <c r="G29" s="25"/>
    </row>
    <row r="30" ht="14.65" customHeight="1">
      <c r="A30" t="s" s="36">
        <v>58</v>
      </c>
      <c r="B30" s="70">
        <f>(F15+F12)*12</f>
        <v>2520</v>
      </c>
      <c r="C30" s="73"/>
      <c r="D30" s="59"/>
      <c r="E30" t="s" s="54">
        <v>59</v>
      </c>
      <c r="F30" s="55"/>
      <c r="G30" s="25"/>
    </row>
    <row r="31" ht="14.65" customHeight="1">
      <c r="A31" t="s" s="36">
        <v>60</v>
      </c>
      <c r="B31" s="70">
        <f>B28-(B20*12)</f>
        <v>19056.59</v>
      </c>
      <c r="C31" s="73"/>
      <c r="D31" s="59"/>
      <c r="E31" t="s" s="54">
        <v>61</v>
      </c>
      <c r="F31" s="55"/>
      <c r="G31" s="25"/>
    </row>
    <row r="32" ht="14.65" customHeight="1">
      <c r="A32" t="s" s="74">
        <v>62</v>
      </c>
      <c r="B32" s="75">
        <f>B3/27.5</f>
        <v>9200</v>
      </c>
      <c r="C32" s="73"/>
      <c r="D32" s="59"/>
      <c r="E32" t="s" s="54">
        <v>63</v>
      </c>
      <c r="F32" s="55"/>
      <c r="G32" s="18"/>
    </row>
    <row r="33" ht="13.55" customHeight="1">
      <c r="A33" s="76"/>
      <c r="B33" s="77"/>
      <c r="C33" s="78"/>
      <c r="D33" s="59"/>
      <c r="E33" t="s" s="54">
        <v>64</v>
      </c>
      <c r="F33" s="55"/>
      <c r="G33" s="18"/>
    </row>
    <row r="34" ht="15.75" customHeight="1">
      <c r="A34" s="78"/>
      <c r="B34" s="79"/>
      <c r="C34" s="78"/>
      <c r="D34" s="59"/>
      <c r="E34" t="s" s="54">
        <v>65</v>
      </c>
      <c r="F34" s="55"/>
      <c r="G34" s="18"/>
    </row>
    <row r="35" ht="15.75" customHeight="1">
      <c r="A35" s="80"/>
      <c r="B35" s="5"/>
      <c r="C35" s="78"/>
      <c r="D35" s="59"/>
      <c r="E35" t="s" s="54">
        <v>66</v>
      </c>
      <c r="F35" s="81"/>
      <c r="G35" s="18"/>
    </row>
    <row r="36" ht="15.75" customHeight="1">
      <c r="A36" s="80"/>
      <c r="B36" s="5"/>
      <c r="C36" s="78"/>
      <c r="D36" s="59"/>
      <c r="E36" t="s" s="54">
        <v>67</v>
      </c>
      <c r="F36" s="82">
        <f>SUM(F19:F33)</f>
        <v>20900</v>
      </c>
      <c r="G36" s="18"/>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2.xml><?xml version="1.0" encoding="utf-8"?>
<worksheet xmlns:r="http://schemas.openxmlformats.org/officeDocument/2006/relationships" xmlns="http://schemas.openxmlformats.org/spreadsheetml/2006/main">
  <sheetPr>
    <pageSetUpPr fitToPage="1"/>
  </sheetPr>
  <dimension ref="A1:B6"/>
  <sheetViews>
    <sheetView workbookViewId="0" showGridLines="0" defaultGridColor="1">
      <pane topLeftCell="B1" xSplit="1" ySplit="0" activePane="topRight" state="frozen"/>
    </sheetView>
  </sheetViews>
  <sheetFormatPr defaultColWidth="16.3333" defaultRowHeight="19.9" customHeight="1" outlineLevelRow="0" outlineLevelCol="0"/>
  <cols>
    <col min="1" max="1" width="27.8438" style="83" customWidth="1"/>
    <col min="2" max="2" width="9.17188" style="83" customWidth="1"/>
    <col min="3" max="16384" width="16.3516" style="83" customWidth="1"/>
  </cols>
  <sheetData>
    <row r="1" ht="15.75" customHeight="1">
      <c r="A1" t="s" s="84">
        <v>68</v>
      </c>
      <c r="B1" s="79"/>
    </row>
    <row r="2" ht="15.75" customHeight="1">
      <c r="A2" t="s" s="12">
        <v>69</v>
      </c>
      <c r="B2" s="85">
        <f>'Sheet 4 - Reno Rent'!B2*B3</f>
        <v>322625</v>
      </c>
    </row>
    <row r="3" ht="15.75" customHeight="1">
      <c r="A3" t="s" s="12">
        <v>70</v>
      </c>
      <c r="B3" s="86">
        <v>145</v>
      </c>
    </row>
    <row r="4" ht="15.75" customHeight="1">
      <c r="A4" t="s" s="36">
        <v>71</v>
      </c>
      <c r="B4" s="87">
        <f>B2*0.032</f>
        <v>10324</v>
      </c>
    </row>
    <row r="5" ht="15.75" customHeight="1">
      <c r="A5" t="s" s="12">
        <v>72</v>
      </c>
      <c r="B5" s="88">
        <f>B2-('Sheet 4 - Reno Rent'!B3+B4+'Sheet 4 - Reno Rent'!F36)</f>
        <v>38401</v>
      </c>
    </row>
    <row r="6" ht="15.2" customHeight="1">
      <c r="A6" t="s" s="36">
        <v>73</v>
      </c>
      <c r="B6" s="31">
        <f>(B2*0.7)-'Sheet 4 - Reno Rent'!F36</f>
        <v>204937.5</v>
      </c>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legacyDrawing r:id="rId2"/>
</worksheet>
</file>

<file path=xl/worksheets/sheet3.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16384" width="10" customWidth="1"/>
  </cols>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2:B8"/>
  <sheetViews>
    <sheetView workbookViewId="0" showGridLines="0" defaultGridColor="1"/>
  </sheetViews>
  <sheetFormatPr defaultColWidth="23.2925" defaultRowHeight="21.65" customHeight="1" outlineLevelRow="0" outlineLevelCol="0"/>
  <cols>
    <col min="1" max="1" width="23.2969" style="89" customWidth="1"/>
    <col min="2" max="2" width="12.1719" style="89" customWidth="1"/>
    <col min="3" max="16384" width="23.2969" style="89" customWidth="1"/>
  </cols>
  <sheetData>
    <row r="1" ht="30" customHeight="1">
      <c r="A1" t="s" s="90">
        <v>74</v>
      </c>
      <c r="B1" s="90"/>
    </row>
    <row r="2" ht="23" customHeight="1">
      <c r="A2" t="s" s="91">
        <v>75</v>
      </c>
      <c r="B2" s="92">
        <f>'Sheet 4 - Reno Rent'!B3</f>
        <v>253000</v>
      </c>
    </row>
    <row r="3" ht="23" customHeight="1">
      <c r="A3" t="s" s="93">
        <v>76</v>
      </c>
      <c r="B3" s="94">
        <f>'Sheet 4 - Reno Rent'!B4</f>
        <v>1</v>
      </c>
    </row>
    <row r="4" ht="23" customHeight="1">
      <c r="A4" t="s" s="93">
        <v>77</v>
      </c>
      <c r="B4" s="95">
        <f>'Sheet 4 - Reno Rent'!B7</f>
        <v>0.035</v>
      </c>
    </row>
    <row r="5" ht="23" customHeight="1">
      <c r="A5" t="s" s="93">
        <v>78</v>
      </c>
      <c r="B5" s="96">
        <f>'Sheet 4 - Reno Rent'!B5</f>
        <v>30</v>
      </c>
    </row>
    <row r="6" ht="23" customHeight="1">
      <c r="A6" t="s" s="93">
        <v>79</v>
      </c>
      <c r="B6" s="97">
        <f>B2*B3</f>
        <v>253000</v>
      </c>
    </row>
    <row r="7" ht="23" customHeight="1">
      <c r="A7" t="s" s="93">
        <v>80</v>
      </c>
      <c r="B7" s="98">
        <f>B2-B6</f>
        <v>0</v>
      </c>
    </row>
    <row r="8" ht="23" customHeight="1">
      <c r="A8" t="s" s="99">
        <v>81</v>
      </c>
      <c r="B8" s="100">
        <f>_xlfn.IFERROR(-PMT(B4/12,B5*12,B7),0)</f>
        <v>0</v>
      </c>
    </row>
  </sheetData>
  <mergeCells count="1">
    <mergeCell ref="A1:B1"/>
  </mergeCells>
  <pageMargins left="0.5" right="0.5" top="0.25" bottom="0.5" header="0.25" footer="0.25"/>
  <pageSetup firstPageNumber="1" fitToHeight="1" fitToWidth="1" scale="100" useFirstPageNumber="0" orientation="portrait" pageOrder="downThenOver"/>
  <headerFooter>
    <oddFooter>&amp;C&amp;"Avenir Next Regular,Regular"&amp;12&amp;K000000&amp;P</oddFooter>
  </headerFooter>
</worksheet>
</file>

<file path=xl/worksheets/sheet5.xml><?xml version="1.0" encoding="utf-8"?>
<worksheet xmlns:r="http://schemas.openxmlformats.org/officeDocument/2006/relationships" xmlns="http://schemas.openxmlformats.org/spreadsheetml/2006/main">
  <dimension ref="A2:F13"/>
  <sheetViews>
    <sheetView workbookViewId="0" showGridLines="0" defaultGridColor="1"/>
  </sheetViews>
  <sheetFormatPr defaultColWidth="26.25" defaultRowHeight="21.65" customHeight="1" outlineLevelRow="0" outlineLevelCol="0"/>
  <cols>
    <col min="1" max="1" width="27.6562" style="101" customWidth="1"/>
    <col min="2" max="6" width="12.4922" style="101" customWidth="1"/>
    <col min="7" max="16384" width="26.25" style="101" customWidth="1"/>
  </cols>
  <sheetData>
    <row r="1" ht="30" customHeight="1">
      <c r="A1" t="s" s="90">
        <v>82</v>
      </c>
      <c r="B1" s="90"/>
      <c r="C1" s="90"/>
      <c r="D1" s="90"/>
      <c r="E1" s="90"/>
      <c r="F1" s="90"/>
    </row>
    <row r="2" ht="22.6" customHeight="1">
      <c r="A2" t="s" s="102">
        <v>83</v>
      </c>
      <c r="B2" s="103">
        <f>C2-0.0025</f>
        <v>0.03</v>
      </c>
      <c r="C2" s="103">
        <f>D2-0.0025</f>
        <v>0.0325</v>
      </c>
      <c r="D2" s="103">
        <f>'Calculator - Mortgage Details'!B4</f>
        <v>0.035</v>
      </c>
      <c r="E2" s="103">
        <f>D2+0.0025</f>
        <v>0.0375</v>
      </c>
      <c r="F2" s="104">
        <f>E2+0.0025</f>
        <v>0.04</v>
      </c>
    </row>
    <row r="3" ht="22.5" customHeight="1">
      <c r="A3" s="105">
        <f>A4*(1-0.05)</f>
        <v>0</v>
      </c>
      <c r="B3" s="106">
        <f>_xlfn.IFERROR(-PMT(B$2/12,'Calculator - Mortgage Details'!$B$5*12,$A3),0)</f>
        <v>0</v>
      </c>
      <c r="C3" s="106">
        <f>_xlfn.IFERROR(-PMT(C$2/12,'Calculator - Mortgage Details'!$B$5*12,$A3),0)</f>
        <v>0</v>
      </c>
      <c r="D3" s="106">
        <f>_xlfn.IFERROR(-PMT(D$2/12,'Calculator - Mortgage Details'!$B$5*12,$A3),0)</f>
        <v>0</v>
      </c>
      <c r="E3" s="106">
        <f>_xlfn.IFERROR(-PMT(E$2/12,'Calculator - Mortgage Details'!$B$5*12,$A3),0)</f>
        <v>0</v>
      </c>
      <c r="F3" s="97">
        <f>_xlfn.IFERROR(-PMT(F$2/12,'Calculator - Mortgage Details'!$B$5*12,$A3),0)</f>
        <v>0</v>
      </c>
    </row>
    <row r="4" ht="22.5" customHeight="1">
      <c r="A4" s="105">
        <f>A5*(1-0.05)</f>
        <v>0</v>
      </c>
      <c r="B4" s="107">
        <f>_xlfn.IFERROR(-PMT(B$2/12,'Calculator - Mortgage Details'!$B$5*12,$A4),0)</f>
        <v>0</v>
      </c>
      <c r="C4" s="107">
        <f>_xlfn.IFERROR(-PMT(C$2/12,'Calculator - Mortgage Details'!$B$5*12,$A4),0)</f>
        <v>0</v>
      </c>
      <c r="D4" s="107">
        <f>_xlfn.IFERROR(-PMT(D$2/12,'Calculator - Mortgage Details'!$B$5*12,$A4),0)</f>
        <v>0</v>
      </c>
      <c r="E4" s="107">
        <f>_xlfn.IFERROR(-PMT(E$2/12,'Calculator - Mortgage Details'!$B$5*12,$A4),0)</f>
        <v>0</v>
      </c>
      <c r="F4" s="98">
        <f>_xlfn.IFERROR(-PMT(F$2/12,'Calculator - Mortgage Details'!$B$5*12,$A4),0)</f>
        <v>0</v>
      </c>
    </row>
    <row r="5" ht="22.5" customHeight="1">
      <c r="A5" s="105">
        <f>A6*(1-0.05)</f>
        <v>0</v>
      </c>
      <c r="B5" s="106">
        <f>_xlfn.IFERROR(-PMT(B$2/12,'Calculator - Mortgage Details'!$B$5*12,$A5),0)</f>
        <v>0</v>
      </c>
      <c r="C5" s="106">
        <f>_xlfn.IFERROR(-PMT(C$2/12,'Calculator - Mortgage Details'!$B$5*12,$A5),0)</f>
        <v>0</v>
      </c>
      <c r="D5" s="106">
        <f>_xlfn.IFERROR(-PMT(D$2/12,'Calculator - Mortgage Details'!$B$5*12,$A5),0)</f>
        <v>0</v>
      </c>
      <c r="E5" s="106">
        <f>_xlfn.IFERROR(-PMT(E$2/12,'Calculator - Mortgage Details'!$B$5*12,$A5),0)</f>
        <v>0</v>
      </c>
      <c r="F5" s="97">
        <f>_xlfn.IFERROR(-PMT(F$2/12,'Calculator - Mortgage Details'!$B$5*12,$A5),0)</f>
        <v>0</v>
      </c>
    </row>
    <row r="6" ht="22.5" customHeight="1">
      <c r="A6" s="105">
        <f>A7*(1-0.05)</f>
        <v>0</v>
      </c>
      <c r="B6" s="107">
        <f>_xlfn.IFERROR(-PMT(B$2/12,'Calculator - Mortgage Details'!$B$5*12,$A6),0)</f>
        <v>0</v>
      </c>
      <c r="C6" s="107">
        <f>_xlfn.IFERROR(-PMT(C$2/12,'Calculator - Mortgage Details'!$B$5*12,$A6),0)</f>
        <v>0</v>
      </c>
      <c r="D6" s="107">
        <f>_xlfn.IFERROR(-PMT(D$2/12,'Calculator - Mortgage Details'!$B$5*12,$A6),0)</f>
        <v>0</v>
      </c>
      <c r="E6" s="107">
        <f>_xlfn.IFERROR(-PMT(E$2/12,'Calculator - Mortgage Details'!$B$5*12,$A6),0)</f>
        <v>0</v>
      </c>
      <c r="F6" s="98">
        <f>_xlfn.IFERROR(-PMT(F$2/12,'Calculator - Mortgage Details'!$B$5*12,$A6),0)</f>
        <v>0</v>
      </c>
    </row>
    <row r="7" ht="22.5" customHeight="1">
      <c r="A7" s="105">
        <f>A8*(1-0.05)</f>
        <v>0</v>
      </c>
      <c r="B7" s="106">
        <f>_xlfn.IFERROR(-PMT(B$2/12,'Calculator - Mortgage Details'!$B$5*12,$A7),0)</f>
        <v>0</v>
      </c>
      <c r="C7" s="106">
        <f>_xlfn.IFERROR(-PMT(C$2/12,'Calculator - Mortgage Details'!$B$5*12,$A7),0)</f>
        <v>0</v>
      </c>
      <c r="D7" s="106">
        <f>_xlfn.IFERROR(-PMT(D$2/12,'Calculator - Mortgage Details'!$B$5*12,$A7),0)</f>
        <v>0</v>
      </c>
      <c r="E7" s="106">
        <f>_xlfn.IFERROR(-PMT(E$2/12,'Calculator - Mortgage Details'!$B$5*12,$A7),0)</f>
        <v>0</v>
      </c>
      <c r="F7" s="97">
        <f>_xlfn.IFERROR(-PMT(F$2/12,'Calculator - Mortgage Details'!$B$5*12,$A7),0)</f>
        <v>0</v>
      </c>
    </row>
    <row r="8" ht="22.5" customHeight="1">
      <c r="A8" s="105">
        <f>'Calculator - Mortgage Details'!B7</f>
        <v>0</v>
      </c>
      <c r="B8" s="107">
        <f>_xlfn.IFERROR(-PMT(B$2/12,'Calculator - Mortgage Details'!$B$5*12,$A8),0)</f>
        <v>0</v>
      </c>
      <c r="C8" s="107">
        <f>_xlfn.IFERROR(-PMT(C$2/12,'Calculator - Mortgage Details'!$B$5*12,$A8),0)</f>
        <v>0</v>
      </c>
      <c r="D8" s="107">
        <f>_xlfn.IFERROR(-PMT(D$2/12,'Calculator - Mortgage Details'!$B$5*12,$A8),0)</f>
        <v>0</v>
      </c>
      <c r="E8" s="107">
        <f>_xlfn.IFERROR(-PMT(E$2/12,'Calculator - Mortgage Details'!$B$5*12,$A8),0)</f>
        <v>0</v>
      </c>
      <c r="F8" s="98">
        <f>_xlfn.IFERROR(-PMT(F$2/12,'Calculator - Mortgage Details'!$B$5*12,$A8),0)</f>
        <v>0</v>
      </c>
    </row>
    <row r="9" ht="22.5" customHeight="1">
      <c r="A9" s="105">
        <f>A8*(1+0.05)</f>
        <v>0</v>
      </c>
      <c r="B9" s="106">
        <f>_xlfn.IFERROR(-PMT(B$2/12,'Calculator - Mortgage Details'!$B$5*12,$A9),0)</f>
        <v>0</v>
      </c>
      <c r="C9" s="106">
        <f>_xlfn.IFERROR(-PMT(C$2/12,'Calculator - Mortgage Details'!$B$5*12,$A9),0)</f>
        <v>0</v>
      </c>
      <c r="D9" s="106">
        <f>_xlfn.IFERROR(-PMT(D$2/12,'Calculator - Mortgage Details'!$B$5*12,$A9),0)</f>
        <v>0</v>
      </c>
      <c r="E9" s="106">
        <f>_xlfn.IFERROR(-PMT(E$2/12,'Calculator - Mortgage Details'!$B$5*12,$A9),0)</f>
        <v>0</v>
      </c>
      <c r="F9" s="97">
        <f>_xlfn.IFERROR(-PMT(F$2/12,'Calculator - Mortgage Details'!$B$5*12,$A9),0)</f>
        <v>0</v>
      </c>
    </row>
    <row r="10" ht="22.5" customHeight="1">
      <c r="A10" s="105">
        <f>A9*(1+0.05)</f>
        <v>0</v>
      </c>
      <c r="B10" s="107">
        <f>_xlfn.IFERROR(-PMT(B$2/12,'Calculator - Mortgage Details'!$B$5*12,$A10),0)</f>
        <v>0</v>
      </c>
      <c r="C10" s="107">
        <f>_xlfn.IFERROR(-PMT(C$2/12,'Calculator - Mortgage Details'!$B$5*12,$A10),0)</f>
        <v>0</v>
      </c>
      <c r="D10" s="107">
        <f>_xlfn.IFERROR(-PMT(D$2/12,'Calculator - Mortgage Details'!$B$5*12,$A10),0)</f>
        <v>0</v>
      </c>
      <c r="E10" s="107">
        <f>_xlfn.IFERROR(-PMT(E$2/12,'Calculator - Mortgage Details'!$B$5*12,$A10),0)</f>
        <v>0</v>
      </c>
      <c r="F10" s="98">
        <f>_xlfn.IFERROR(-PMT(F$2/12,'Calculator - Mortgage Details'!$B$5*12,$A10),0)</f>
        <v>0</v>
      </c>
    </row>
    <row r="11" ht="22.5" customHeight="1">
      <c r="A11" s="105">
        <f>A10*(1+0.05)</f>
        <v>0</v>
      </c>
      <c r="B11" s="106">
        <f>_xlfn.IFERROR(-PMT(B$2/12,'Calculator - Mortgage Details'!$B$5*12,$A11),0)</f>
        <v>0</v>
      </c>
      <c r="C11" s="106">
        <f>_xlfn.IFERROR(-PMT(C$2/12,'Calculator - Mortgage Details'!$B$5*12,$A11),0)</f>
        <v>0</v>
      </c>
      <c r="D11" s="106">
        <f>_xlfn.IFERROR(-PMT(D$2/12,'Calculator - Mortgage Details'!$B$5*12,$A11),0)</f>
        <v>0</v>
      </c>
      <c r="E11" s="106">
        <f>_xlfn.IFERROR(-PMT(E$2/12,'Calculator - Mortgage Details'!$B$5*12,$A11),0)</f>
        <v>0</v>
      </c>
      <c r="F11" s="97">
        <f>_xlfn.IFERROR(-PMT(F$2/12,'Calculator - Mortgage Details'!$B$5*12,$A11),0)</f>
        <v>0</v>
      </c>
    </row>
    <row r="12" ht="22.5" customHeight="1">
      <c r="A12" s="105">
        <f>A11*(1+0.05)</f>
        <v>0</v>
      </c>
      <c r="B12" s="107">
        <f>_xlfn.IFERROR(-PMT(B$2/12,'Calculator - Mortgage Details'!$B$5*12,$A12),0)</f>
        <v>0</v>
      </c>
      <c r="C12" s="107">
        <f>_xlfn.IFERROR(-PMT(C$2/12,'Calculator - Mortgage Details'!$B$5*12,$A12),0)</f>
        <v>0</v>
      </c>
      <c r="D12" s="107">
        <f>_xlfn.IFERROR(-PMT(D$2/12,'Calculator - Mortgage Details'!$B$5*12,$A12),0)</f>
        <v>0</v>
      </c>
      <c r="E12" s="107">
        <f>_xlfn.IFERROR(-PMT(E$2/12,'Calculator - Mortgage Details'!$B$5*12,$A12),0)</f>
        <v>0</v>
      </c>
      <c r="F12" s="98">
        <f>_xlfn.IFERROR(-PMT(F$2/12,'Calculator - Mortgage Details'!$B$5*12,$A12),0)</f>
        <v>0</v>
      </c>
    </row>
    <row r="13" ht="22.6" customHeight="1">
      <c r="A13" s="108">
        <f>A12*(1+0.05)</f>
        <v>0</v>
      </c>
      <c r="B13" s="109">
        <f>_xlfn.IFERROR(-PMT(B$2/12,'Calculator - Mortgage Details'!$B$5*12,$A13),0)</f>
        <v>0</v>
      </c>
      <c r="C13" s="109">
        <f>_xlfn.IFERROR(-PMT(C$2/12,'Calculator - Mortgage Details'!$B$5*12,$A13),0)</f>
        <v>0</v>
      </c>
      <c r="D13" s="109">
        <f>_xlfn.IFERROR(-PMT(D$2/12,'Calculator - Mortgage Details'!$B$5*12,$A13),0)</f>
        <v>0</v>
      </c>
      <c r="E13" s="109">
        <f>_xlfn.IFERROR(-PMT(E$2/12,'Calculator - Mortgage Details'!$B$5*12,$A13),0)</f>
        <v>0</v>
      </c>
      <c r="F13" s="100">
        <f>_xlfn.IFERROR(-PMT(F$2/12,'Calculator - Mortgage Details'!$B$5*12,$A13),0)</f>
        <v>0</v>
      </c>
    </row>
  </sheetData>
  <mergeCells count="1">
    <mergeCell ref="A1:F1"/>
  </mergeCells>
  <pageMargins left="0.5" right="0.5" top="0.25" bottom="0.5" header="0.25" footer="0.25"/>
  <pageSetup firstPageNumber="1" fitToHeight="1" fitToWidth="1" scale="100" useFirstPageNumber="0" orientation="portrait" pageOrder="downThenOver"/>
  <headerFooter>
    <oddFooter>&amp;C&amp;"Avenir Next Regular,Regular"&amp;12&amp;K000000&amp;P</oddFooter>
  </headerFooter>
</worksheet>
</file>

<file path=xl/worksheets/sheet6.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style="110" customWidth="1"/>
  </cols>
  <sheetData/>
  <pageMargins left="0.5" right="0.5" top="0.25" bottom="0.5" header="0.25" footer="0.25"/>
  <pageSetup firstPageNumber="1" fitToHeight="1" fitToWidth="1" scale="100" useFirstPageNumber="0" orientation="portrait" pageOrder="downThenOver"/>
  <headerFooter>
    <oddFooter>&amp;C&amp;"Avenir Next Regular,Regular"&amp;12&amp;K000000&amp;P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